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drawings/charts/chart9.xml" ContentType="application/vnd.openxmlformats-officedocument.drawingml.char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worksheets/sheet9.xml" ContentType="application/vnd.openxmlformats-officedocument.spreadsheetml.worksheet+xml"/>
  <Override PartName="/xl/drawings/drawing6.xml" ContentType="application/vnd.openxmlformats-officedocument.drawing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worksheets/sheet10.xml" ContentType="application/vnd.openxmlformats-officedocument.spreadsheetml.worksheet+xml"/>
  <Override PartName="/xl/drawings/drawing7.xml" ContentType="application/vnd.openxmlformats-officedocument.drawing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drawings/charts/chart20.xml" ContentType="application/vnd.openxmlformats-officedocument.drawingml.chart+xml"/>
  <Override PartName="/xl/drawings/charts/chart21.xml" ContentType="application/vnd.openxmlformats-officedocument.drawingml.chart+xml"/>
  <Override PartName="/xl/drawings/charts/chart22.xml" ContentType="application/vnd.openxmlformats-officedocument.drawingml.chart+xml"/>
  <Override PartName="/xl/drawings/charts/chart23.xml" ContentType="application/vnd.openxmlformats-officedocument.drawingml.chart+xml"/>
  <Override PartName="/xl/drawings/charts/chart24.xml" ContentType="application/vnd.openxmlformats-officedocument.drawingml.chart+xml"/>
  <Override PartName="/xl/drawings/charts/chart25.xml" ContentType="application/vnd.openxmlformats-officedocument.drawingml.chart+xml"/>
  <Override PartName="/xl/drawings/charts/chart26.xml" ContentType="application/vnd.openxmlformats-officedocument.drawingml.chart+xml"/>
  <Override PartName="/xl/drawings/charts/chart27.xml" ContentType="application/vnd.openxmlformats-officedocument.drawingml.chart+xml"/>
  <Override PartName="/xl/drawings/charts/chart28.xml" ContentType="application/vnd.openxmlformats-officedocument.drawingml.chart+xml"/>
  <Override PartName="/xl/drawings/charts/chart29.xml" ContentType="application/vnd.openxmlformats-officedocument.drawingml.chart+xml"/>
  <Override PartName="/xl/drawings/charts/chart30.xml" ContentType="application/vnd.openxmlformats-officedocument.drawingml.chart+xml"/>
  <Override PartName="/xl/worksheets/sheet11.xml" ContentType="application/vnd.openxmlformats-officedocument.spreadsheetml.worksheet+xml"/>
  <Override PartName="/xl/drawings/drawing8.xml" ContentType="application/vnd.openxmlformats-officedocument.drawing+xml"/>
  <Override PartName="/xl/drawings/charts/chart31.xml" ContentType="application/vnd.openxmlformats-officedocument.drawingml.chart+xml"/>
  <Override PartName="/xl/drawings/charts/chart32.xml" ContentType="application/vnd.openxmlformats-officedocument.drawingml.chart+xml"/>
  <Override PartName="/xl/worksheets/sheet12.xml" ContentType="application/vnd.openxmlformats-officedocument.spreadsheetml.worksheet+xml"/>
  <Override PartName="/xl/drawings/drawing9.xml" ContentType="application/vnd.openxmlformats-officedocument.drawing+xml"/>
  <Override PartName="/xl/drawings/charts/chart33.xml" ContentType="application/vnd.openxmlformats-officedocument.drawingml.chart+xml"/>
  <Override PartName="/xl/drawings/charts/chart34.xml" ContentType="application/vnd.openxmlformats-officedocument.drawingml.chart+xml"/>
  <Override PartName="/xl/drawings/charts/chart35.xml" ContentType="application/vnd.openxmlformats-officedocument.drawingml.chart+xml"/>
  <Override PartName="/xl/drawings/charts/chart3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2baee448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561da35db9824273"/>
    <x:sheet xmlns:r="http://schemas.openxmlformats.org/officeDocument/2006/relationships" name="Portfolio" sheetId="2" r:id="Rab54f122e61b4f0f"/>
    <x:sheet xmlns:r="http://schemas.openxmlformats.org/officeDocument/2006/relationships" name="Daily Analysis" sheetId="3" r:id="R6e3d532bee6d4f84"/>
    <x:sheet xmlns:r="http://schemas.openxmlformats.org/officeDocument/2006/relationships" name="Market Data" sheetId="4" r:id="R0d303dea98204a52"/>
    <x:sheet xmlns:r="http://schemas.openxmlformats.org/officeDocument/2006/relationships" name="Risk Decomp" sheetId="5" r:id="R6ff7c8faedff4659"/>
    <x:sheet xmlns:r="http://schemas.openxmlformats.org/officeDocument/2006/relationships" name="Factors &amp; Themes" sheetId="6" r:id="Re6fcebb4f550412c"/>
    <x:sheet xmlns:r="http://schemas.openxmlformats.org/officeDocument/2006/relationships" name="FICC &amp; Stress" sheetId="7" r:id="Rb4b6bed0145445b7"/>
    <x:sheet xmlns:r="http://schemas.openxmlformats.org/officeDocument/2006/relationships" name="S&amp;T Pitch" sheetId="8" r:id="R632f75c99b774b55"/>
    <x:sheet xmlns:r="http://schemas.openxmlformats.org/officeDocument/2006/relationships" name="Hedge Lab" sheetId="9" r:id="R815e977263ea4d38"/>
    <x:sheet xmlns:r="http://schemas.openxmlformats.org/officeDocument/2006/relationships" name="Visual Compare" sheetId="10" r:id="Redcbd595985f400d"/>
    <x:sheet xmlns:r="http://schemas.openxmlformats.org/officeDocument/2006/relationships" name="Macro Correlations" sheetId="11" r:id="R7fc8db7b448a4e35"/>
    <x:sheet xmlns:r="http://schemas.openxmlformats.org/officeDocument/2006/relationships" name="Macro Reaction Lab" sheetId="12" r:id="R85d0245c1f604b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3">
    <x:numFmt numFmtId="200" formatCode="mm/dd/yy"/>
    <x:numFmt numFmtId="201" formatCode="0.00"/>
    <x:numFmt numFmtId="202" formatCode="0.000%"/>
    <x:numFmt numFmtId="203" formatCode="$#,##0;($#,##0);-"/>
    <x:numFmt numFmtId="204" formatCode="0.00x"/>
    <x:numFmt numFmtId="205" formatCode="0.0%"/>
    <x:numFmt numFmtId="206" formatCode="0.000"/>
    <x:numFmt numFmtId="207" formatCode="0%"/>
    <x:numFmt numFmtId="208" formatCode="0.000x"/>
    <x:numFmt numFmtId="209" formatCode="0.0"/>
    <x:numFmt numFmtId="210" formatCode="$#,##0.00;($#,##0.00);-"/>
    <x:numFmt numFmtId="211" formatCode="General"/>
    <x:numFmt numFmtId="212" formatCode="0.00%"/>
  </x:numFmts>
  <x:fonts count="27">
    <x:font>
      <x:sz val="11"/>
      <x:name val="Carlito"/>
    </x:font>
    <x:font>
      <x:b/>
      <x:sz val="15"/>
      <x:color rgb="FF17365D"/>
      <x:name val="Arial"/>
    </x:font>
    <x:font>
      <x:i/>
      <x:sz val="10"/>
      <x:color rgb="FF666666"/>
      <x:name val="Arial"/>
    </x:font>
    <x:font>
      <x:b/>
      <x:sz val="10"/>
      <x:color rgb="FFFFFFFF"/>
      <x:name val="Arial"/>
    </x:font>
    <x:font>
      <x:b/>
      <x:sz val="10"/>
      <x:color rgb="FF17365D"/>
      <x:name val="Arial"/>
    </x:font>
    <x:font>
      <x:i/>
      <x:sz val="9"/>
      <x:color rgb="FF666666"/>
      <x:name val="Arial"/>
    </x:font>
    <x:font>
      <x:b/>
      <x:sz val="10"/>
      <x:color rgb="FF2F75B5"/>
      <x:name val="Arial"/>
    </x:font>
    <x:font>
      <x:sz val="11"/>
      <x:name val="Arial"/>
    </x:font>
    <x:font>
      <x:b/>
      <x:sz val="11"/>
      <x:color rgb="FF17365D"/>
      <x:name val="Arial"/>
    </x:font>
    <x:font>
      <x:i/>
      <x:sz val="11"/>
      <x:color rgb="FF666666"/>
      <x:name val="Arial"/>
    </x:font>
    <x:font>
      <x:sz val="11"/>
      <x:color rgb="FF2F75B5"/>
      <x:name val="Arial"/>
    </x:font>
    <x:font>
      <x:b/>
      <x:sz val="16"/>
      <x:color rgb="FF17365D"/>
      <x:name val="Arial"/>
    </x:font>
    <x:font>
      <x:sz val="10"/>
      <x:name val="Arial"/>
    </x:font>
    <x:font>
      <x:sz val="10"/>
      <x:color rgb="FF333333"/>
      <x:name val="Arial"/>
    </x:font>
    <x:font>
      <x:sz val="9"/>
      <x:color rgb="FF666666"/>
      <x:name val="Arial"/>
    </x:font>
    <x:font>
      <x:sz val="9"/>
      <x:color rgb="FF9C0006"/>
      <x:name val="Arial"/>
    </x:font>
    <x:font>
      <x:b/>
      <x:sz val="9"/>
      <x:color rgb="FFFFFFFF"/>
      <x:name val="Arial"/>
    </x:font>
    <x:font>
      <x:sz val="9"/>
      <x:color rgb="FF222222"/>
      <x:name val="Arial"/>
    </x:font>
    <x:font>
      <x:b/>
      <x:sz val="9"/>
      <x:color rgb="FF548235"/>
      <x:name val="Arial"/>
    </x:font>
    <x:font>
      <x:b/>
      <x:sz val="10"/>
      <x:color rgb="FF548235"/>
      <x:name val="Arial"/>
    </x:font>
    <x:font>
      <x:b/>
      <x:sz val="9"/>
      <x:color rgb="FF17365D"/>
      <x:name val="Arial"/>
    </x:font>
    <x:font>
      <x:sz val="9"/>
      <x:color rgb="FF333333"/>
      <x:name val="Arial"/>
    </x:font>
    <x:font>
      <x:b/>
      <x:sz val="9"/>
      <x:color rgb="FF9C0006"/>
      <x:name val="Arial"/>
    </x:font>
    <x:font>
      <x:sz val="9"/>
      <x:name val="Arial"/>
    </x:font>
    <x:font>
      <x:b/>
      <x:sz val="9"/>
      <x:color rgb="FF2F75B5"/>
      <x:name val="Arial"/>
    </x:font>
    <x:font>
      <x:b/>
      <x:sz val="17"/>
      <x:color rgb="FF17365D"/>
      <x:name val="Arial"/>
    </x:font>
    <x:font>
      <x:b/>
      <x:sz val="9"/>
      <x:color rgb="FF666666"/>
      <x:name val="Arial"/>
    </x:font>
  </x:fonts>
  <x:fills count="2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2F2F2"/>
      </x:patternFill>
    </x:fill>
    <x:fill>
      <x:patternFill patternType="solid">
        <x:fgColor rgb="FFE2F0D9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  <x:fill>
      <x:patternFill patternType="solid">
        <x:fgColor rgb="FFFCE4D6"/>
      </x:patternFill>
    </x:fill>
    <x:fill>
      <x:patternFill patternType="solid">
        <x:fgColor rgb="FF17365D"/>
      </x:patternFill>
    </x:fill>
    <x:fill>
      <x:patternFill patternType="solid">
        <x:fgColor rgb="FFE2F0D9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17365D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17365D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  <x:fill>
      <x:patternFill patternType="solid">
        <x:fgColor rgb="FFFAFAFA"/>
      </x:patternFill>
    </x:fill>
  </x:fills>
  <x:borders count="24">
    <x:border/>
    <x:border>
      <x:bottom style="thin">
        <x:color rgb="FF17365D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9EADBA"/>
      </x:left>
      <x:top style="thin">
        <x:color rgb="FF9EADBA"/>
      </x:top>
      <x:bottom style="thin">
        <x:color rgb="FF9EADBA"/>
      </x:bottom>
    </x:border>
    <x:border>
      <x:right style="thin">
        <x:color rgb="FF9EADBA"/>
      </x:right>
      <x:top style="thin">
        <x:color rgb="FF9EADBA"/>
      </x:top>
      <x:bottom style="thin">
        <x:color rgb="FF9EADBA"/>
      </x:bottom>
    </x:border>
    <x:border>
      <x:right style="thin">
        <x:color rgb="FFFFFFFF"/>
      </x:right>
      <x:bottom style="thin">
        <x:color rgb="FF17365D"/>
      </x:bottom>
    </x:border>
    <x:border>
      <x:left style="thin">
        <x:color rgb="FFFFFFFF"/>
      </x:left>
      <x:right style="thin">
        <x:color rgb="FFFFFFFF"/>
      </x:right>
      <x:bottom style="thin">
        <x:color rgb="FF17365D"/>
      </x:bottom>
    </x:border>
    <x:border>
      <x:left style="thin">
        <x:color rgb="FFFFFFFF"/>
      </x:left>
      <x:bottom style="thin">
        <x:color rgb="FF17365D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  <x:bottom style="thin">
        <x:color rgb="FFA6A6A6"/>
      </x:bottom>
    </x:border>
    <x:border>
      <x:top style="thin">
        <x:color rgb="FF9EADBA"/>
      </x:top>
      <x:bottom style="thin">
        <x:color rgb="FF9EADBA"/>
      </x:bottom>
    </x:border>
    <x:border>
      <x:top style="thin">
        <x:color rgb="FFD9D9D9"/>
      </x:top>
    </x:border>
    <x:border>
      <x:left style="thin">
        <x:color rgb="FFA6A6A6"/>
      </x:left>
      <x:top style="thin">
        <x:color rgb="FFA6A6A6"/>
      </x:top>
    </x:border>
    <x:border>
      <x:top style="thin">
        <x:color rgb="FFA6A6A6"/>
      </x:top>
    </x:border>
    <x:border>
      <x:right style="thin">
        <x:color rgb="FFA6A6A6"/>
      </x:right>
      <x:top style="thin">
        <x:color rgb="FFA6A6A6"/>
      </x:top>
    </x:border>
    <x:border>
      <x:left style="thin">
        <x:color rgb="FFA6A6A6"/>
      </x:left>
    </x:border>
    <x:border>
      <x:right style="thin">
        <x:color rgb="FFA6A6A6"/>
      </x:right>
    </x:border>
    <x:border>
      <x:left style="thin">
        <x:color rgb="FFA6A6A6"/>
      </x:left>
      <x:bottom style="thin">
        <x:color rgb="FFA6A6A6"/>
      </x:bottom>
    </x:border>
    <x:border>
      <x:bottom style="thin">
        <x:color rgb="FFA6A6A6"/>
      </x:bottom>
    </x:border>
    <x:border>
      <x:right style="thin">
        <x:color rgb="FFA6A6A6"/>
      </x:right>
      <x:bottom style="thin">
        <x:color rgb="FFA6A6A6"/>
      </x:bottom>
    </x:border>
    <x:border>
      <x:top style="thin">
        <x:color rgb="FF17365D"/>
      </x:top>
    </x:border>
  </x:borders>
  <x:cellStyleXfs count="1">
    <x:xf numFmtId="0" fontId="0" fillId="0" borderId="0"/>
  </x:cellStyleXfs>
  <x:cellXfs count="333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203" fontId="0" fillId="3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205" fontId="0" fillId="0" borderId="0" xfId="0" applyNumberFormat="1" applyFont="1" applyFill="1" applyBorder="1"/>
    <x:xf numFmtId="205" fontId="0" fillId="3" borderId="0" xfId="0" applyNumberFormat="1" applyFont="1" applyFill="1" applyBorder="1"/>
    <x:xf numFmtId="0" fontId="0" fillId="5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7" xfId="0" applyNumberFormat="1" applyFont="1" applyFill="1" applyBorder="1" applyAlignment="1">
      <x:alignment horizontal="center" vertical="center"/>
    </x:xf>
    <x:xf numFmtId="0" fontId="3" fillId="2" borderId="8" xfId="0" applyNumberFormat="1" applyFont="1" applyFill="1" applyBorder="1" applyAlignment="1">
      <x:alignment horizontal="center" vertical="center"/>
    </x:xf>
    <x:xf numFmtId="0" fontId="3" fillId="2" borderId="9" xfId="0" applyNumberFormat="1" applyFont="1" applyFill="1" applyBorder="1" applyAlignment="1">
      <x:alignment horizontal="center" vertical="center"/>
    </x:xf>
    <x:xf numFmtId="206" fontId="0" fillId="0" borderId="0" xfId="0" applyNumberFormat="1" applyFont="1" applyFill="1" applyBorder="1"/>
    <x:xf numFmtId="0" fontId="0" fillId="6" borderId="0" xfId="0" applyNumberFormat="1" applyFont="1" applyFill="1" applyBorder="1"/>
    <x:xf numFmtId="205" fontId="0" fillId="6" borderId="0" xfId="0" applyNumberFormat="1" applyFont="1" applyFill="1" applyBorder="1"/>
    <x:xf numFmtId="204" fontId="0" fillId="6" borderId="0" xfId="0" applyNumberFormat="1" applyFont="1" applyFill="1" applyBorder="1"/>
    <x:xf numFmtId="0" fontId="0" fillId="0" borderId="10" xfId="0" applyNumberFormat="1" applyFont="1" applyFill="1" applyBorder="1"/>
    <x:xf numFmtId="205" fontId="0" fillId="0" borderId="10" xfId="0" applyNumberFormat="1" applyFont="1" applyFill="1" applyBorder="1"/>
    <x:xf numFmtId="204" fontId="0" fillId="0" borderId="10" xfId="0" applyNumberFormat="1" applyFont="1" applyFill="1" applyBorder="1"/>
    <x:xf numFmtId="0" fontId="0" fillId="6" borderId="11" xfId="0" applyNumberFormat="1" applyFont="1" applyFill="1" applyBorder="1"/>
    <x:xf numFmtId="205" fontId="0" fillId="6" borderId="11" xfId="0" applyNumberFormat="1" applyFont="1" applyFill="1" applyBorder="1"/>
    <x:xf numFmtId="204" fontId="0" fillId="6" borderId="11" xfId="0" applyNumberFormat="1" applyFont="1" applyFill="1" applyBorder="1"/>
    <x:xf numFmtId="0" fontId="0" fillId="0" borderId="11" xfId="0" applyNumberFormat="1" applyFont="1" applyFill="1" applyBorder="1"/>
    <x:xf numFmtId="205" fontId="0" fillId="0" borderId="11" xfId="0" applyNumberFormat="1" applyFont="1" applyFill="1" applyBorder="1"/>
    <x:xf numFmtId="204" fontId="0" fillId="0" borderId="11" xfId="0" applyNumberFormat="1" applyFont="1" applyFill="1" applyBorder="1"/>
    <x:xf numFmtId="0" fontId="0" fillId="0" borderId="12" xfId="0" applyNumberFormat="1" applyFont="1" applyFill="1" applyBorder="1"/>
    <x:xf numFmtId="205" fontId="0" fillId="0" borderId="12" xfId="0" applyNumberFormat="1" applyFont="1" applyFill="1" applyBorder="1"/>
    <x:xf numFmtId="204" fontId="0" fillId="0" borderId="12" xfId="0" applyNumberFormat="1" applyFont="1" applyFill="1" applyBorder="1"/>
    <x:xf numFmtId="0" fontId="4" fillId="4" borderId="13" xfId="0" applyNumberFormat="1" applyFont="1" applyFill="1" applyBorder="1"/>
    <x:xf numFmtId="207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205" fontId="0" fillId="0" borderId="10" xfId="0" applyNumberFormat="1" applyFont="1" applyFill="1" applyBorder="1" applyAlignment="1">
      <x:alignment vertical="center"/>
    </x:xf>
    <x:xf numFmtId="204" fontId="0" fillId="0" borderId="10" xfId="0" applyNumberFormat="1" applyFont="1" applyFill="1" applyBorder="1" applyAlignment="1">
      <x:alignment vertical="center"/>
    </x:xf>
    <x:xf numFmtId="0" fontId="0" fillId="6" borderId="11" xfId="0" applyNumberFormat="1" applyFont="1" applyFill="1" applyBorder="1" applyAlignment="1">
      <x:alignment vertical="center"/>
    </x:xf>
    <x:xf numFmtId="205" fontId="0" fillId="6" borderId="11" xfId="0" applyNumberFormat="1" applyFont="1" applyFill="1" applyBorder="1" applyAlignment="1">
      <x:alignment vertical="center"/>
    </x:xf>
    <x:xf numFmtId="204" fontId="0" fillId="6" borderId="11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205" fontId="0" fillId="0" borderId="11" xfId="0" applyNumberFormat="1" applyFont="1" applyFill="1" applyBorder="1" applyAlignment="1">
      <x:alignment vertical="center"/>
    </x:xf>
    <x:xf numFmtId="204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205" fontId="0" fillId="0" borderId="12" xfId="0" applyNumberFormat="1" applyFont="1" applyFill="1" applyBorder="1" applyAlignment="1">
      <x:alignment vertical="center"/>
    </x:xf>
    <x:xf numFmtId="204" fontId="0" fillId="0" borderId="1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13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205" fontId="0" fillId="0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  <x:xf numFmtId="207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205" fontId="7" fillId="0" borderId="10" xfId="0" applyNumberFormat="1" applyFont="1" applyFill="1" applyBorder="1" applyAlignment="1">
      <x:alignment vertical="center"/>
    </x:xf>
    <x:xf numFmtId="204" fontId="7" fillId="0" borderId="10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205" fontId="7" fillId="6" borderId="11" xfId="0" applyNumberFormat="1" applyFont="1" applyFill="1" applyBorder="1" applyAlignment="1">
      <x:alignment vertical="center"/>
    </x:xf>
    <x:xf numFmtId="204" fontId="7" fillId="6" borderId="11" xfId="0" applyNumberFormat="1" applyFont="1" applyFill="1" applyBorder="1" applyAlignment="1">
      <x:alignment vertical="center"/>
    </x:xf>
    <x:xf numFmtId="0" fontId="7" fillId="0" borderId="11" xfId="0" applyNumberFormat="1" applyFont="1" applyFill="1" applyBorder="1" applyAlignment="1">
      <x:alignment vertical="center"/>
    </x:xf>
    <x:xf numFmtId="205" fontId="7" fillId="0" borderId="11" xfId="0" applyNumberFormat="1" applyFont="1" applyFill="1" applyBorder="1" applyAlignment="1">
      <x:alignment vertical="center"/>
    </x:xf>
    <x:xf numFmtId="204" fontId="7" fillId="0" borderId="11" xfId="0" applyNumberFormat="1" applyFont="1" applyFill="1" applyBorder="1" applyAlignment="1">
      <x:alignment vertical="center"/>
    </x:xf>
    <x:xf numFmtId="0" fontId="7" fillId="0" borderId="12" xfId="0" applyNumberFormat="1" applyFont="1" applyFill="1" applyBorder="1" applyAlignment="1">
      <x:alignment vertical="center"/>
    </x:xf>
    <x:xf numFmtId="205" fontId="7" fillId="0" borderId="12" xfId="0" applyNumberFormat="1" applyFont="1" applyFill="1" applyBorder="1" applyAlignment="1">
      <x:alignment vertical="center"/>
    </x:xf>
    <x:xf numFmtId="204" fontId="7" fillId="0" borderId="12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5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7" fontId="7" fillId="0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203" fontId="7" fillId="3" borderId="0" xfId="0" applyNumberFormat="1" applyFont="1" applyFill="1" applyBorder="1"/>
    <x:xf numFmtId="203" fontId="7" fillId="0" borderId="0" xfId="0" applyNumberFormat="1" applyFont="1" applyFill="1" applyBorder="1"/>
    <x:xf numFmtId="204" fontId="7" fillId="0" borderId="0" xfId="0" applyNumberFormat="1" applyFont="1" applyFill="1" applyBorder="1"/>
    <x:xf numFmtId="0" fontId="7" fillId="5" borderId="0" xfId="0" applyNumberFormat="1" applyFont="1" applyFill="1" applyBorder="1"/>
    <x:xf numFmtId="205" fontId="7" fillId="0" borderId="0" xfId="0" applyNumberFormat="1" applyFont="1" applyFill="1" applyBorder="1"/>
    <x:xf numFmtId="205" fontId="7" fillId="3" borderId="0" xfId="0" applyNumberFormat="1" applyFont="1" applyFill="1" applyBorder="1"/>
    <x:xf numFmtId="200" fontId="7" fillId="0" borderId="0" xfId="0" applyNumberFormat="1" applyFont="1" applyFill="1" applyBorder="1"/>
    <x:xf numFmtId="202" fontId="7" fillId="0" borderId="0" xfId="0" applyNumberFormat="1" applyFont="1" applyFill="1" applyBorder="1"/>
    <x:xf numFmtId="206" fontId="7" fillId="0" borderId="0" xfId="0" applyNumberFormat="1" applyFont="1" applyFill="1" applyBorder="1"/>
    <x:xf numFmtId="201" fontId="7" fillId="0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 applyAlignment="1">
      <x:alignment horizontal="center" vertical="center"/>
    </x:xf>
    <x:xf numFmtId="0" fontId="3" fillId="7" borderId="2" xfId="0" applyNumberFormat="1" applyFont="1" applyFill="1" applyBorder="1" applyAlignment="1">
      <x:alignment horizontal="center" vertical="center"/>
    </x:xf>
    <x:xf numFmtId="0" fontId="3" fillId="7" borderId="3" xfId="0" applyNumberFormat="1" applyFont="1" applyFill="1" applyBorder="1" applyAlignment="1">
      <x:alignment horizontal="center" vertical="center"/>
    </x:xf>
    <x:xf numFmtId="0" fontId="3" fillId="7" borderId="4" xfId="0" applyNumberFormat="1" applyFont="1" applyFill="1" applyBorder="1" applyAlignment="1">
      <x:alignment horizontal="center" vertical="center"/>
    </x:xf>
    <x:xf numFmtId="0" fontId="3" fillId="7" borderId="2" xfId="0" applyNumberFormat="1" applyFont="1" applyFill="1" applyBorder="1" applyAlignment="1">
      <x:alignment horizontal="center" vertical="center" wrapText="1"/>
    </x:xf>
    <x:xf numFmtId="0" fontId="3" fillId="7" borderId="3" xfId="0" applyNumberFormat="1" applyFont="1" applyFill="1" applyBorder="1" applyAlignment="1">
      <x:alignment horizontal="center" vertical="center" wrapText="1"/>
    </x:xf>
    <x:xf numFmtId="0" fontId="3" fillId="7" borderId="4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/>
    <x:xf numFmtId="205" fontId="0" fillId="0" borderId="14" xfId="0" applyNumberFormat="1" applyFont="1" applyFill="1" applyBorder="1"/>
    <x:xf numFmtId="204" fontId="0" fillId="0" borderId="1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5" xfId="0" applyNumberFormat="1" applyFont="1" applyFill="1" applyBorder="1"/>
    <x:xf numFmtId="0" fontId="4" fillId="8" borderId="13" xfId="0" applyNumberFormat="1" applyFont="1" applyFill="1" applyBorder="1"/>
    <x:xf numFmtId="0" fontId="4" fillId="8" borderId="6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208" fontId="0" fillId="0" borderId="0" xfId="0" applyNumberFormat="1" applyFont="1" applyFill="1" applyBorder="1"/>
    <x:xf numFmtId="0" fontId="0" fillId="9" borderId="0" xfId="0" applyNumberFormat="1" applyFont="1" applyFill="1" applyBorder="1"/>
    <x:xf numFmtId="205" fontId="0" fillId="9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7" fillId="8" borderId="0" xfId="0" applyNumberFormat="1" applyFont="1" applyFill="1" applyBorder="1"/>
    <x:xf numFmtId="0" fontId="10" fillId="0" borderId="0" xfId="0" applyNumberFormat="1" applyFont="1" applyFill="1" applyBorder="1"/>
    <x:xf numFmtId="0" fontId="5" fillId="0" borderId="0" xfId="0" applyNumberFormat="1" applyFont="1" applyFill="1" applyBorder="1"/>
    <x:xf numFmtId="0" fontId="7" fillId="0" borderId="10" xfId="0" applyNumberFormat="1" applyFont="1" applyFill="1" applyBorder="1"/>
    <x:xf numFmtId="205" fontId="7" fillId="0" borderId="10" xfId="0" applyNumberFormat="1" applyFont="1" applyFill="1" applyBorder="1"/>
    <x:xf numFmtId="204" fontId="7" fillId="0" borderId="10" xfId="0" applyNumberFormat="1" applyFont="1" applyFill="1" applyBorder="1"/>
    <x:xf numFmtId="0" fontId="7" fillId="0" borderId="11" xfId="0" applyNumberFormat="1" applyFont="1" applyFill="1" applyBorder="1"/>
    <x:xf numFmtId="205" fontId="7" fillId="0" borderId="11" xfId="0" applyNumberFormat="1" applyFont="1" applyFill="1" applyBorder="1"/>
    <x:xf numFmtId="204" fontId="7" fillId="0" borderId="11" xfId="0" applyNumberFormat="1" applyFont="1" applyFill="1" applyBorder="1"/>
    <x:xf numFmtId="0" fontId="7" fillId="0" borderId="14" xfId="0" applyNumberFormat="1" applyFont="1" applyFill="1" applyBorder="1"/>
    <x:xf numFmtId="205" fontId="7" fillId="0" borderId="14" xfId="0" applyNumberFormat="1" applyFont="1" applyFill="1" applyBorder="1"/>
    <x:xf numFmtId="204" fontId="7" fillId="0" borderId="14" xfId="0" applyNumberFormat="1" applyFont="1" applyFill="1" applyBorder="1"/>
    <x:xf numFmtId="0" fontId="7" fillId="0" borderId="0" xfId="0" applyNumberFormat="1" applyFont="1" applyFill="1" applyBorder="1" applyAlignment="1">
      <x:alignment vertical="top" wrapText="1"/>
    </x:xf>
    <x:xf numFmtId="208" fontId="7" fillId="0" borderId="0" xfId="0" applyNumberFormat="1" applyFont="1" applyFill="1" applyBorder="1"/>
    <x:xf numFmtId="205" fontId="7" fillId="9" borderId="0" xfId="0" applyNumberFormat="1" applyFont="1" applyFill="1" applyBorder="1"/>
    <x:xf numFmtId="0" fontId="1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5" xfId="0" applyNumberFormat="1" applyFont="1" applyFill="1" applyBorder="1"/>
    <x:xf numFmtId="0" fontId="4" fillId="10" borderId="13" xfId="0" applyNumberFormat="1" applyFont="1" applyFill="1" applyBorder="1"/>
    <x:xf numFmtId="0" fontId="4" fillId="10" borderId="6" xfId="0" applyNumberFormat="1" applyFont="1" applyFill="1" applyBorder="1"/>
    <x:xf numFmtId="0" fontId="0" fillId="11" borderId="0" xfId="0" applyNumberFormat="1" applyFont="1" applyFill="1" applyBorder="1"/>
    <x:xf numFmtId="0" fontId="6" fillId="11" borderId="0" xfId="0" applyNumberFormat="1" applyFont="1" applyFill="1" applyBorder="1"/>
    <x:xf numFmtId="0" fontId="12" fillId="0" borderId="0" xfId="0" applyNumberFormat="1" applyFont="1" applyFill="1" applyBorder="1"/>
    <x:xf numFmtId="0" fontId="13" fillId="0" borderId="0" xfId="0" applyNumberFormat="1" applyFont="1" applyFill="1" applyBorder="1"/>
    <x:xf numFmtId="207" fontId="6" fillId="11" borderId="0" xfId="0" applyNumberFormat="1" applyFont="1" applyFill="1" applyBorder="1"/>
    <x:xf numFmtId="209" fontId="6" fillId="11" borderId="0" xfId="0" applyNumberFormat="1" applyFont="1" applyFill="1" applyBorder="1"/>
    <x:xf numFmtId="204" fontId="4" fillId="0" borderId="0" xfId="0" applyNumberFormat="1" applyFont="1" applyFill="1" applyBorder="1"/>
    <x:xf numFmtId="203" fontId="4" fillId="0" borderId="0" xfId="0" applyNumberFormat="1" applyFont="1" applyFill="1" applyBorder="1"/>
    <x:xf numFmtId="205" fontId="4" fillId="0" borderId="0" xfId="0" applyNumberFormat="1" applyFont="1" applyFill="1" applyBorder="1"/>
    <x:xf numFmtId="0" fontId="0" fillId="12" borderId="0" xfId="0" applyNumberFormat="1" applyFont="1" applyFill="1" applyBorder="1"/>
    <x:xf numFmtId="0" fontId="14" fillId="12" borderId="0" xfId="0" applyNumberFormat="1" applyFont="1" applyFill="1" applyBorder="1"/>
    <x:xf numFmtId="0" fontId="14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vertical="top" wrapText="1"/>
    </x:xf>
    <x:xf numFmtId="0" fontId="0" fillId="13" borderId="0" xfId="0" applyNumberFormat="1" applyFont="1" applyFill="1" applyBorder="1"/>
    <x:xf numFmtId="0" fontId="15" fillId="13" borderId="0" xfId="0" applyNumberFormat="1" applyFont="1" applyFill="1" applyBorder="1"/>
    <x:xf numFmtId="0" fontId="15" fillId="13" borderId="0" xfId="0" applyNumberFormat="1" applyFont="1" applyFill="1" applyBorder="1" applyAlignment="1">
      <x:alignment wrapText="1"/>
    </x:xf>
    <x:xf numFmtId="0" fontId="15" fillId="13" borderId="0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/>
    <x:xf numFmtId="0" fontId="16" fillId="14" borderId="0" xfId="0" applyNumberFormat="1" applyFont="1" applyFill="1" applyBorder="1"/>
    <x:xf numFmtId="0" fontId="16" fillId="14" borderId="0" xfId="0" applyNumberFormat="1" applyFont="1" applyFill="1" applyBorder="1" applyAlignment="1">
      <x:alignment horizontal="center"/>
    </x:xf>
    <x:xf numFmtId="0" fontId="16" fillId="14" borderId="0" xfId="0" applyNumberFormat="1" applyFont="1" applyFill="1" applyBorder="1" applyAlignment="1">
      <x:alignment horizontal="center" vertical="center"/>
    </x:xf>
    <x:xf numFmtId="0" fontId="16" fillId="14" borderId="0" xfId="0" applyNumberFormat="1" applyFont="1" applyFill="1" applyBorder="1" applyAlignment="1">
      <x:alignment horizontal="center" vertical="center" wrapText="1"/>
    </x:xf>
    <x:xf numFmtId="0" fontId="16" fillId="14" borderId="2" xfId="0" applyNumberFormat="1" applyFont="1" applyFill="1" applyBorder="1" applyAlignment="1">
      <x:alignment horizontal="center" vertical="center" wrapText="1"/>
    </x:xf>
    <x:xf numFmtId="0" fontId="16" fillId="14" borderId="3" xfId="0" applyNumberFormat="1" applyFont="1" applyFill="1" applyBorder="1" applyAlignment="1">
      <x:alignment horizontal="center" vertical="center" wrapText="1"/>
    </x:xf>
    <x:xf numFmtId="0" fontId="16" fillId="14" borderId="4" xfId="0" applyNumberFormat="1" applyFont="1" applyFill="1" applyBorder="1" applyAlignment="1">
      <x:alignment horizontal="center" vertical="center"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vertical="center"/>
    </x:xf>
    <x:xf numFmtId="0" fontId="17" fillId="0" xfId="0" applyNumberFormat="1" applyFont="1" applyFill="1" applyBorder="0" applyAlignment="1">
      <x:alignment vertical="center"/>
    </x:xf>
    <x:xf numFmtId="204" fontId="17" fillId="0" xfId="0" applyNumberFormat="1" applyFont="1" applyFill="1" applyBorder="0" applyAlignment="1">
      <x:alignment vertical="center"/>
    </x:xf>
    <x:xf numFmtId="205" fontId="17" fillId="0" xfId="0" applyNumberFormat="1" applyFont="1" applyFill="1" applyBorder="0" applyAlignment="1">
      <x:alignment vertical="center"/>
    </x:xf>
    <x:xf numFmtId="203" fontId="17" fillId="0" xfId="0" applyNumberFormat="1" applyFont="1" applyFill="1" applyBorder="0" applyAlignment="1">
      <x:alignment vertical="center"/>
    </x:xf>
    <x:xf numFmtId="0" fontId="17" fillId="15" xfId="0" applyNumberFormat="1" applyFont="1" applyFill="1" applyBorder="0" applyAlignment="1">
      <x:alignment vertical="center"/>
    </x:xf>
    <x:xf numFmtId="204" fontId="17" fillId="15" xfId="0" applyNumberFormat="1" applyFont="1" applyFill="1" applyBorder="0" applyAlignment="1">
      <x:alignment vertical="center"/>
    </x:xf>
    <x:xf numFmtId="205" fontId="17" fillId="15" xfId="0" applyNumberFormat="1" applyFont="1" applyFill="1" applyBorder="0" applyAlignment="1">
      <x:alignment vertical="center"/>
    </x:xf>
    <x:xf numFmtId="203" fontId="17" fillId="15" xfId="0" applyNumberFormat="1" applyFont="1" applyFill="1" applyBorder="0" applyAlignment="1">
      <x:alignment vertical="center"/>
    </x:xf>
    <x:xf numFmtId="0" fontId="18" fillId="15" xfId="0" applyNumberFormat="1" applyFont="1" applyFill="1" applyBorder="0" applyAlignment="1">
      <x:alignment vertical="center"/>
    </x:xf>
    <x:xf numFmtId="204" fontId="18" fillId="15" xfId="0" applyNumberFormat="1" applyFont="1" applyFill="1" applyBorder="0" applyAlignment="1">
      <x:alignment vertical="center"/>
    </x:xf>
    <x:xf numFmtId="205" fontId="18" fillId="15" xfId="0" applyNumberFormat="1" applyFont="1" applyFill="1" applyBorder="0" applyAlignment="1">
      <x:alignment vertical="center"/>
    </x:xf>
    <x:xf numFmtId="203" fontId="18" fillId="15" xfId="0" applyNumberFormat="1" applyFont="1" applyFill="1" applyBorder="0" applyAlignment="1">
      <x:alignment vertical="center"/>
    </x:xf>
    <x:xf numFmtId="207" fontId="17" fillId="0" xfId="0" applyNumberFormat="1" applyFont="1" applyFill="1" applyBorder="0" applyAlignment="1">
      <x:alignment vertical="center"/>
    </x:xf>
    <x:xf numFmtId="0" fontId="5" fillId="12" borderId="0" xfId="0" applyNumberFormat="1" applyFont="1" applyFill="1" applyBorder="1"/>
    <x:xf numFmtId="0" fontId="5" fillId="12" borderId="0" xfId="0" applyNumberFormat="1" applyFont="1" applyFill="1" applyBorder="1" applyAlignment="1">
      <x:alignment wrapText="1"/>
    </x:xf>
    <x:xf numFmtId="0" fontId="5" fillId="12" borderId="0" xfId="0" applyNumberFormat="1" applyFont="1" applyFill="1" applyBorder="1" applyAlignment="1">
      <x:alignment vertical="top" wrapText="1"/>
    </x:xf>
    <x:xf numFmtId="0" fontId="19" fillId="0" borderId="0" xfId="0" applyNumberFormat="1" applyFont="1" applyFill="1" applyBorder="1"/>
    <x:xf numFmtId="204" fontId="12" fillId="0" borderId="0" xfId="0" applyNumberFormat="1" applyFont="1" applyFill="1" applyBorder="1"/>
    <x:xf numFmtId="203" fontId="12" fillId="0" borderId="0" xfId="0" applyNumberFormat="1" applyFont="1" applyFill="1" applyBorder="1"/>
    <x:xf numFmtId="205" fontId="12" fillId="0" borderId="0" xfId="0" applyNumberFormat="1" applyFont="1" applyFill="1" applyBorder="1"/>
    <x:xf numFmtId="210" fontId="12" fillId="0" borderId="0" xfId="0" applyNumberFormat="1" applyFont="1" applyFill="1" applyBorder="1"/>
    <x:xf numFmtId="0" fontId="20" fillId="12" borderId="0" xfId="0" applyNumberFormat="1" applyFont="1" applyFill="1" applyBorder="1"/>
    <x:xf numFmtId="0" fontId="20" fillId="12" borderId="0" xfId="0" applyNumberFormat="1" applyFont="1" applyFill="1" applyBorder="1" applyAlignment="1">
      <x:alignment vertical="top"/>
    </x:xf>
    <x:xf numFmtId="0" fontId="21" fillId="0" borderId="0" xfId="0" applyNumberFormat="1" applyFont="1" applyFill="1" applyBorder="1" applyAlignment="1">
      <x:alignment wrapText="1"/>
    </x:xf>
    <x:xf numFmtId="0" fontId="21" fillId="0" borderId="0" xfId="0" applyNumberFormat="1" applyFont="1" applyFill="1" applyBorder="1" applyAlignment="1">
      <x:alignment vertical="top" wrapText="1"/>
    </x:xf>
    <x:xf numFmtId="0" fontId="22" fillId="13" borderId="0" xfId="0" applyNumberFormat="1" applyFont="1" applyFill="1" applyBorder="1"/>
    <x:xf numFmtId="0" fontId="22" fillId="13" borderId="0" xfId="0" applyNumberFormat="1" applyFont="1" applyFill="1" applyBorder="1" applyAlignment="1">
      <x:alignment wrapText="1"/>
    </x:xf>
    <x:xf numFmtId="0" fontId="22" fillId="13" borderId="0" xfId="0" applyNumberFormat="1" applyFont="1" applyFill="1" applyBorder="1" applyAlignment="1">
      <x:alignment vertical="top" wrapText="1"/>
    </x:xf>
    <x:xf numFmtId="0" fontId="21" fillId="0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0" xfId="0" applyNumberFormat="1" applyFont="1" applyFill="1" applyBorder="1" applyAlignment="1">
      <x:alignment wrapText="1"/>
    </x:xf>
    <x:xf numFmtId="0" fontId="13" fillId="12" borderId="0" xfId="0" applyNumberFormat="1" applyFont="1" applyFill="1" applyBorder="1" applyAlignment="1">
      <x:alignment vertical="top" wrapText="1"/>
    </x:xf>
    <x:xf numFmtId="0" fontId="20" fillId="0" borderId="0" xfId="0" applyNumberFormat="1" applyFont="1" applyFill="1" applyBorder="1"/>
    <x:xf numFmtId="203" fontId="20" fillId="0" borderId="0" xfId="0" applyNumberFormat="1" applyFont="1" applyFill="1" applyBorder="1"/>
    <x:xf numFmtId="207" fontId="20" fillId="0" borderId="0" xfId="0" applyNumberFormat="1" applyFont="1" applyFill="1" applyBorder="1"/>
    <x:xf numFmtId="204" fontId="20" fillId="0" borderId="0" xfId="0" applyNumberFormat="1" applyFont="1" applyFill="1" applyBorder="1"/>
    <x:xf numFmtId="205" fontId="20" fillId="0" borderId="0" xfId="0" applyNumberFormat="1" applyFont="1" applyFill="1" applyBorder="1"/>
    <x:xf numFmtId="0" fontId="23" fillId="0" borderId="0" xfId="0" applyNumberFormat="1" applyFont="1" applyFill="1" applyBorder="1"/>
    <x:xf numFmtId="0" fontId="23" fillId="0" borderId="1" xfId="0" applyNumberFormat="1" applyFont="1" applyFill="1" applyBorder="1"/>
    <x:xf numFmtId="0" fontId="20" fillId="10" borderId="5" xfId="0" applyNumberFormat="1" applyFont="1" applyFill="1" applyBorder="1"/>
    <x:xf numFmtId="0" fontId="20" fillId="10" borderId="13" xfId="0" applyNumberFormat="1" applyFont="1" applyFill="1" applyBorder="1"/>
    <x:xf numFmtId="0" fontId="20" fillId="10" borderId="6" xfId="0" applyNumberFormat="1" applyFont="1" applyFill="1" applyBorder="1"/>
    <x:xf numFmtId="0" fontId="24" fillId="11" borderId="0" xfId="0" applyNumberFormat="1" applyFont="1" applyFill="1" applyBorder="1"/>
    <x:xf numFmtId="207" fontId="24" fillId="11" borderId="0" xfId="0" applyNumberFormat="1" applyFont="1" applyFill="1" applyBorder="1"/>
    <x:xf numFmtId="209" fontId="24" fillId="11" borderId="0" xfId="0" applyNumberFormat="1" applyFont="1" applyFill="1" applyBorder="1"/>
    <x:xf numFmtId="0" fontId="18" fillId="0" borderId="0" xfId="0" applyNumberFormat="1" applyFont="1" applyFill="1" applyBorder="1"/>
    <x:xf numFmtId="204" fontId="23" fillId="0" borderId="0" xfId="0" applyNumberFormat="1" applyFont="1" applyFill="1" applyBorder="1"/>
    <x:xf numFmtId="203" fontId="23" fillId="0" borderId="0" xfId="0" applyNumberFormat="1" applyFont="1" applyFill="1" applyBorder="1"/>
    <x:xf numFmtId="205" fontId="23" fillId="0" borderId="0" xfId="0" applyNumberFormat="1" applyFont="1" applyFill="1" applyBorder="1"/>
    <x:xf numFmtId="210" fontId="23" fillId="0" borderId="0" xfId="0" applyNumberFormat="1" applyFont="1" applyFill="1" applyBorder="1"/>
    <x:xf numFmtId="0" fontId="21" fillId="12" borderId="0" xfId="0" applyNumberFormat="1" applyFont="1" applyFill="1" applyBorder="1" applyAlignment="1">
      <x:alignment vertical="top" wrapText="1"/>
    </x:xf>
    <x:xf numFmtId="0" fontId="25" fillId="0" borderId="0" xfId="0" applyNumberFormat="1" applyFont="1" applyFill="1" applyBorder="1"/>
    <x:xf numFmtId="0" fontId="0" fillId="16" borderId="0" xfId="0" applyNumberFormat="1" applyFont="1" applyFill="1" applyBorder="1"/>
    <x:xf numFmtId="0" fontId="0" fillId="16" borderId="15" xfId="0" applyNumberFormat="1" applyFont="1" applyFill="1" applyBorder="1"/>
    <x:xf numFmtId="0" fontId="0" fillId="16" borderId="16" xfId="0" applyNumberFormat="1" applyFont="1" applyFill="1" applyBorder="1"/>
    <x:xf numFmtId="0" fontId="0" fillId="16" borderId="17" xfId="0" applyNumberFormat="1" applyFont="1" applyFill="1" applyBorder="1"/>
    <x:xf numFmtId="0" fontId="0" fillId="16" borderId="18" xfId="0" applyNumberFormat="1" applyFont="1" applyFill="1" applyBorder="1"/>
    <x:xf numFmtId="0" fontId="0" fillId="16" xfId="0" applyNumberFormat="1" applyFont="1" applyFill="1" applyBorder="0"/>
    <x:xf numFmtId="0" fontId="0" fillId="16" borderId="19" xfId="0" applyNumberFormat="1" applyFont="1" applyFill="1" applyBorder="1"/>
    <x:xf numFmtId="0" fontId="0" fillId="16" borderId="20" xfId="0" applyNumberFormat="1" applyFont="1" applyFill="1" applyBorder="1"/>
    <x:xf numFmtId="0" fontId="0" fillId="16" borderId="21" xfId="0" applyNumberFormat="1" applyFont="1" applyFill="1" applyBorder="1"/>
    <x:xf numFmtId="0" fontId="0" fillId="16" borderId="22" xfId="0" applyNumberFormat="1" applyFont="1" applyFill="1" applyBorder="1"/>
    <x:xf numFmtId="0" fontId="26" fillId="16" borderId="15" xfId="0" applyNumberFormat="1" applyFont="1" applyFill="1" applyBorder="1"/>
    <x:xf numFmtId="0" fontId="11" fillId="16" borderId="18" xfId="0" applyNumberFormat="1" applyFont="1" applyFill="1" applyBorder="1"/>
    <x:xf numFmtId="204" fontId="11" fillId="16" borderId="18" xfId="0" applyNumberFormat="1" applyFont="1" applyFill="1" applyBorder="1"/>
    <x:xf numFmtId="204" fontId="11" fillId="16" borderId="18" xfId="0" applyNumberFormat="1" applyFont="1" applyFill="1" applyBorder="1" applyAlignment="1">
      <x:alignment horizontal="center"/>
    </x:xf>
    <x:xf numFmtId="204" fontId="11" fillId="16" borderId="18" xfId="0" applyNumberFormat="1" applyFont="1" applyFill="1" applyBorder="1" applyAlignment="1">
      <x:alignment horizontal="center" vertical="center"/>
    </x:xf>
    <x:xf numFmtId="0" fontId="0" fillId="17" borderId="0" xfId="0" applyNumberFormat="1" applyFont="1" applyFill="1" applyBorder="1"/>
    <x:xf numFmtId="0" fontId="0" fillId="17" borderId="15" xfId="0" applyNumberFormat="1" applyFont="1" applyFill="1" applyBorder="1"/>
    <x:xf numFmtId="0" fontId="0" fillId="17" borderId="16" xfId="0" applyNumberFormat="1" applyFont="1" applyFill="1" applyBorder="1"/>
    <x:xf numFmtId="0" fontId="0" fillId="17" borderId="17" xfId="0" applyNumberFormat="1" applyFont="1" applyFill="1" applyBorder="1"/>
    <x:xf numFmtId="0" fontId="0" fillId="17" borderId="18" xfId="0" applyNumberFormat="1" applyFont="1" applyFill="1" applyBorder="1"/>
    <x:xf numFmtId="0" fontId="0" fillId="17" xfId="0" applyNumberFormat="1" applyFont="1" applyFill="1" applyBorder="0"/>
    <x:xf numFmtId="0" fontId="0" fillId="17" borderId="19" xfId="0" applyNumberFormat="1" applyFont="1" applyFill="1" applyBorder="1"/>
    <x:xf numFmtId="0" fontId="0" fillId="17" borderId="20" xfId="0" applyNumberFormat="1" applyFont="1" applyFill="1" applyBorder="1"/>
    <x:xf numFmtId="0" fontId="0" fillId="17" borderId="21" xfId="0" applyNumberFormat="1" applyFont="1" applyFill="1" applyBorder="1"/>
    <x:xf numFmtId="0" fontId="0" fillId="17" borderId="22" xfId="0" applyNumberFormat="1" applyFont="1" applyFill="1" applyBorder="1"/>
    <x:xf numFmtId="0" fontId="26" fillId="17" borderId="15" xfId="0" applyNumberFormat="1" applyFont="1" applyFill="1" applyBorder="1"/>
    <x:xf numFmtId="0" fontId="11" fillId="17" borderId="18" xfId="0" applyNumberFormat="1" applyFont="1" applyFill="1" applyBorder="1"/>
    <x:xf numFmtId="211" fontId="11" fillId="17" borderId="18" xfId="0" applyNumberFormat="1" applyFont="1" applyFill="1" applyBorder="1"/>
    <x:xf numFmtId="211" fontId="11" fillId="17" borderId="18" xfId="0" applyNumberFormat="1" applyFont="1" applyFill="1" applyBorder="1" applyAlignment="1">
      <x:alignment horizontal="center"/>
    </x:xf>
    <x:xf numFmtId="211" fontId="11" fillId="17" borderId="18" xfId="0" applyNumberFormat="1" applyFont="1" applyFill="1" applyBorder="1" applyAlignment="1">
      <x:alignment horizontal="center" vertical="center"/>
    </x:xf>
    <x:xf numFmtId="205" fontId="11" fillId="16" borderId="18" xfId="0" applyNumberFormat="1" applyFont="1" applyFill="1" applyBorder="1"/>
    <x:xf numFmtId="205" fontId="11" fillId="16" borderId="18" xfId="0" applyNumberFormat="1" applyFont="1" applyFill="1" applyBorder="1" applyAlignment="1">
      <x:alignment horizontal="center"/>
    </x:xf>
    <x:xf numFmtId="205" fontId="11" fillId="16" borderId="18" xfId="0" applyNumberFormat="1" applyFont="1" applyFill="1" applyBorder="1" applyAlignment="1">
      <x:alignment horizontal="center" vertical="center"/>
    </x:xf>
    <x:xf numFmtId="0" fontId="0" fillId="18" borderId="0" xfId="0" applyNumberFormat="1" applyFont="1" applyFill="1" applyBorder="1"/>
    <x:xf numFmtId="0" fontId="0" fillId="18" borderId="15" xfId="0" applyNumberFormat="1" applyFont="1" applyFill="1" applyBorder="1"/>
    <x:xf numFmtId="0" fontId="0" fillId="18" borderId="16" xfId="0" applyNumberFormat="1" applyFont="1" applyFill="1" applyBorder="1"/>
    <x:xf numFmtId="0" fontId="0" fillId="18" borderId="17" xfId="0" applyNumberFormat="1" applyFont="1" applyFill="1" applyBorder="1"/>
    <x:xf numFmtId="0" fontId="0" fillId="18" borderId="18" xfId="0" applyNumberFormat="1" applyFont="1" applyFill="1" applyBorder="1"/>
    <x:xf numFmtId="0" fontId="0" fillId="18" xfId="0" applyNumberFormat="1" applyFont="1" applyFill="1" applyBorder="0"/>
    <x:xf numFmtId="0" fontId="0" fillId="18" borderId="19" xfId="0" applyNumberFormat="1" applyFont="1" applyFill="1" applyBorder="1"/>
    <x:xf numFmtId="0" fontId="0" fillId="18" borderId="20" xfId="0" applyNumberFormat="1" applyFont="1" applyFill="1" applyBorder="1"/>
    <x:xf numFmtId="0" fontId="0" fillId="18" borderId="21" xfId="0" applyNumberFormat="1" applyFont="1" applyFill="1" applyBorder="1"/>
    <x:xf numFmtId="0" fontId="0" fillId="18" borderId="22" xfId="0" applyNumberFormat="1" applyFont="1" applyFill="1" applyBorder="1"/>
    <x:xf numFmtId="0" fontId="26" fillId="18" borderId="15" xfId="0" applyNumberFormat="1" applyFont="1" applyFill="1" applyBorder="1"/>
    <x:xf numFmtId="0" fontId="11" fillId="18" borderId="18" xfId="0" applyNumberFormat="1" applyFont="1" applyFill="1" applyBorder="1"/>
    <x:xf numFmtId="203" fontId="11" fillId="18" borderId="18" xfId="0" applyNumberFormat="1" applyFont="1" applyFill="1" applyBorder="1"/>
    <x:xf numFmtId="203" fontId="11" fillId="18" borderId="18" xfId="0" applyNumberFormat="1" applyFont="1" applyFill="1" applyBorder="1" applyAlignment="1">
      <x:alignment horizontal="center"/>
    </x:xf>
    <x:xf numFmtId="203" fontId="11" fillId="18" borderId="18" xfId="0" applyNumberFormat="1" applyFont="1" applyFill="1" applyBorder="1" applyAlignment="1">
      <x:alignment horizontal="center" vertical="center"/>
    </x:xf>
    <x:xf numFmtId="0" fontId="0" fillId="19" borderId="0" xfId="0" applyNumberFormat="1" applyFont="1" applyFill="1" applyBorder="1"/>
    <x:xf numFmtId="0" fontId="16" fillId="19" borderId="0" xfId="0" applyNumberFormat="1" applyFont="1" applyFill="1" applyBorder="1"/>
    <x:xf numFmtId="0" fontId="0" fillId="20" borderId="0" xfId="0" applyNumberFormat="1" applyFont="1" applyFill="1" applyBorder="1"/>
    <x:xf numFmtId="0" fontId="5" fillId="20" borderId="0" xfId="0" applyNumberFormat="1" applyFont="1" applyFill="1" applyBorder="1"/>
    <x:xf numFmtId="0" fontId="5" fillId="20" borderId="0" xfId="0" applyNumberFormat="1" applyFont="1" applyFill="1" applyBorder="1" applyAlignment="1">
      <x:alignment wrapText="1"/>
    </x:xf>
    <x:xf numFmtId="0" fontId="5" fillId="20" borderId="0" xfId="0" applyNumberFormat="1" applyFont="1" applyFill="1" applyBorder="1" applyAlignment="1">
      <x:alignment vertical="center" wrapText="1"/>
    </x:xf>
    <x:xf numFmtId="0" fontId="0" fillId="21" borderId="0" xfId="0" applyNumberFormat="1" applyFont="1" applyFill="1" applyBorder="1"/>
    <x:xf numFmtId="0" fontId="4" fillId="21" borderId="0" xfId="0" applyNumberFormat="1" applyFont="1" applyFill="1" applyBorder="1"/>
    <x:xf numFmtId="0" fontId="4" fillId="21" borderId="5" xfId="0" applyNumberFormat="1" applyFont="1" applyFill="1" applyBorder="1"/>
    <x:xf numFmtId="0" fontId="4" fillId="21" borderId="13" xfId="0" applyNumberFormat="1" applyFont="1" applyFill="1" applyBorder="1"/>
    <x:xf numFmtId="0" fontId="4" fillId="21" borderId="6" xfId="0" applyNumberFormat="1" applyFont="1" applyFill="1" applyBorder="1"/>
    <x:xf numFmtId="0" fontId="0" fillId="22" borderId="0" xfId="0" applyNumberFormat="1" applyFont="1" applyFill="1" applyBorder="1"/>
    <x:xf numFmtId="0" fontId="16" fillId="22" borderId="0" xfId="0" applyNumberFormat="1" applyFont="1" applyFill="1" applyBorder="1"/>
    <x:xf numFmtId="0" fontId="16" fillId="22" borderId="0" xfId="0" applyNumberFormat="1" applyFont="1" applyFill="1" applyBorder="1" applyAlignment="1">
      <x:alignment horizontal="center"/>
    </x:xf>
    <x:xf numFmtId="0" fontId="16" fillId="22" borderId="0" xfId="0" applyNumberFormat="1" applyFont="1" applyFill="1" applyBorder="1" applyAlignment="1">
      <x:alignment horizontal="center" vertical="center"/>
    </x:xf>
    <x:xf numFmtId="0" fontId="16" fillId="22" borderId="0" xfId="0" applyNumberFormat="1" applyFont="1" applyFill="1" applyBorder="1" applyAlignment="1">
      <x:alignment horizontal="center" vertical="center" wrapText="1"/>
    </x:xf>
    <x:xf numFmtId="0" fontId="16" fillId="22" borderId="2" xfId="0" applyNumberFormat="1" applyFont="1" applyFill="1" applyBorder="1" applyAlignment="1">
      <x:alignment horizontal="center" vertical="center" wrapText="1"/>
    </x:xf>
    <x:xf numFmtId="0" fontId="16" fillId="22" borderId="3" xfId="0" applyNumberFormat="1" applyFont="1" applyFill="1" applyBorder="1" applyAlignment="1">
      <x:alignment horizontal="center" vertical="center" wrapText="1"/>
    </x:xf>
    <x:xf numFmtId="0" fontId="16" fillId="22" borderId="4" xfId="0" applyNumberFormat="1" applyFont="1" applyFill="1" applyBorder="1" applyAlignment="1">
      <x:alignment horizontal="center" vertical="center" wrapText="1"/>
    </x:xf>
    <x:xf numFmtId="0" fontId="17" fillId="23" xfId="0" applyNumberFormat="1" applyFont="1" applyFill="1" applyBorder="0" applyAlignment="1">
      <x:alignment vertical="center"/>
    </x:xf>
    <x:xf numFmtId="204" fontId="17" fillId="23" xfId="0" applyNumberFormat="1" applyFont="1" applyFill="1" applyBorder="0" applyAlignment="1">
      <x:alignment vertical="center"/>
    </x:xf>
    <x:xf numFmtId="0" fontId="18" fillId="23" xfId="0" applyNumberFormat="1" applyFont="1" applyFill="1" applyBorder="0" applyAlignment="1">
      <x:alignment vertical="center"/>
    </x:xf>
    <x:xf numFmtId="204" fontId="18" fillId="23" xfId="0" applyNumberFormat="1" applyFont="1" applyFill="1" applyBorder="0" applyAlignment="1">
      <x:alignment vertical="center"/>
    </x:xf>
    <x:xf numFmtId="0" fontId="0" fillId="24" borderId="0" xfId="0" applyNumberFormat="1" applyFont="1" applyFill="1" applyBorder="1"/>
    <x:xf numFmtId="0" fontId="15" fillId="24" borderId="0" xfId="0" applyNumberFormat="1" applyFont="1" applyFill="1" applyBorder="1"/>
    <x:xf numFmtId="0" fontId="15" fillId="24" borderId="0" xfId="0" applyNumberFormat="1" applyFont="1" applyFill="1" applyBorder="1" applyAlignment="1">
      <x:alignment wrapText="1"/>
    </x:xf>
    <x:xf numFmtId="0" fontId="15" fillId="24" borderId="0" xfId="0" applyNumberFormat="1" applyFont="1" applyFill="1" applyBorder="1" applyAlignment="1">
      <x:alignment vertical="top" wrapText="1"/>
    </x:xf>
    <x:xf numFmtId="0" fontId="0" fillId="25" borderId="0" xfId="0" applyNumberFormat="1" applyFont="1" applyFill="1" applyBorder="1"/>
    <x:xf numFmtId="0" fontId="6" fillId="25" borderId="0" xfId="0" applyNumberFormat="1" applyFont="1" applyFill="1" applyBorder="1"/>
    <x:xf numFmtId="205" fontId="6" fillId="25" borderId="0" xfId="0" applyNumberFormat="1" applyFont="1" applyFill="1" applyBorder="1"/>
    <x:xf numFmtId="0" fontId="0" fillId="26" borderId="0" xfId="0" applyNumberFormat="1" applyFont="1" applyFill="1" applyBorder="1"/>
    <x:xf numFmtId="0" fontId="14" fillId="26" borderId="0" xfId="0" applyNumberFormat="1" applyFont="1" applyFill="1" applyBorder="1"/>
    <x:xf numFmtId="0" fontId="14" fillId="26" borderId="0" xfId="0" applyNumberFormat="1" applyFont="1" applyFill="1" applyBorder="1" applyAlignment="1">
      <x:alignment wrapText="1"/>
    </x:xf>
    <x:xf numFmtId="0" fontId="14" fillId="26" borderId="0" xfId="0" applyNumberFormat="1" applyFont="1" applyFill="1" applyBorder="1" applyAlignment="1">
      <x:alignment vertical="top" wrapText="1"/>
    </x:xf>
    <x:xf numFmtId="0" fontId="17" fillId="27" xfId="0" applyNumberFormat="1" applyFont="1" applyFill="1" applyBorder="0" applyAlignment="1">
      <x:alignment vertical="center"/>
    </x:xf>
    <x:xf numFmtId="205" fontId="17" fillId="27" xfId="0" applyNumberFormat="1" applyFont="1" applyFill="1" applyBorder="0" applyAlignment="1">
      <x:alignment vertical="center"/>
    </x:xf>
    <x:xf numFmtId="204" fontId="17" fillId="27" xfId="0" applyNumberFormat="1" applyFont="1" applyFill="1" applyBorder="0" applyAlignment="1">
      <x:alignment vertical="center"/>
    </x:xf>
    <x:xf numFmtId="0" fontId="20" fillId="0" borderId="23" xfId="0" applyNumberFormat="1" applyFont="1" applyFill="1" applyBorder="1"/>
    <x:xf numFmtId="205" fontId="20" fillId="0" borderId="23" xfId="0" applyNumberFormat="1" applyFont="1" applyFill="1" applyBorder="1"/>
    <x:xf numFmtId="0" fontId="20" fillId="0" xfId="0" applyNumberFormat="1" applyFont="1" applyFill="1" applyBorder="0"/>
    <x:xf numFmtId="205" fontId="20" fillId="0" xfId="0" applyNumberFormat="1" applyFont="1" applyFill="1" applyBorder="0"/>
    <x:xf numFmtId="0" fontId="17" fillId="25" xfId="0" applyNumberFormat="1" applyFont="1" applyFill="1" applyBorder="0" applyAlignment="1">
      <x:alignment vertical="center"/>
    </x:xf>
    <x:xf numFmtId="0" fontId="24" fillId="25" xfId="0" applyNumberFormat="1" applyFont="1" applyFill="1" applyBorder="0" applyAlignment="1">
      <x:alignment vertical="center"/>
    </x:xf>
    <x:xf numFmtId="207" fontId="24" fillId="25" xfId="0" applyNumberFormat="1" applyFont="1" applyFill="1" applyBorder="0" applyAlignment="1">
      <x:alignment vertical="center"/>
    </x:xf>
    <x:xf numFmtId="209" fontId="17" fillId="0" xfId="0" applyNumberFormat="1" applyFont="1" applyFill="1" applyBorder="0" applyAlignment="1">
      <x:alignment vertical="center"/>
    </x:xf>
    <x:xf numFmtId="212" fontId="17" fillId="0" xfId="0" applyNumberFormat="1" applyFont="1" applyFill="1" applyBorder="0" applyAlignment="1">
      <x:alignment vertical="center"/>
    </x:xf>
    <x:xf numFmtId="209" fontId="6" fillId="25" borderId="0" xfId="0" applyNumberFormat="1" applyFont="1" applyFill="1" applyBorder="1"/>
    <x:xf numFmtId="0" fontId="5" fillId="26" borderId="0" xfId="0" applyNumberFormat="1" applyFont="1" applyFill="1" applyBorder="1"/>
    <x:xf numFmtId="0" fontId="5" fillId="26" borderId="0" xfId="0" applyNumberFormat="1" applyFont="1" applyFill="1" applyBorder="1" applyAlignment="1">
      <x:alignment wrapText="1"/>
    </x:xf>
    <x:xf numFmtId="0" fontId="5" fillId="26" borderId="0" xfId="0" applyNumberFormat="1" applyFont="1" applyFill="1" applyBorder="1" applyAlignment="1">
      <x:alignment vertical="top" wrapText="1"/>
    </x:xf>
    <x:xf numFmtId="0" fontId="20" fillId="21" borderId="5" xfId="0" applyNumberFormat="1" applyFont="1" applyFill="1" applyBorder="1"/>
    <x:xf numFmtId="0" fontId="20" fillId="21" borderId="13" xfId="0" applyNumberFormat="1" applyFont="1" applyFill="1" applyBorder="1"/>
    <x:xf numFmtId="0" fontId="20" fillId="21" borderId="6" xfId="0" applyNumberFormat="1" applyFont="1" applyFill="1" applyBorder="1"/>
    <x:xf numFmtId="0" fontId="24" fillId="25" borderId="0" xfId="0" applyNumberFormat="1" applyFont="1" applyFill="1" applyBorder="1"/>
    <x:xf numFmtId="205" fontId="24" fillId="25" borderId="0" xfId="0" applyNumberFormat="1" applyFont="1" applyFill="1" applyBorder="1"/>
    <x:xf numFmtId="209" fontId="24" fillId="2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C00000"/>
      </x:font>
      <x:fill>
        <x:patternFill>
          <x:bgColor rgb="FFFFC7CE"/>
        </x:patternFill>
      </x:fill>
    </x:dxf>
    <x:dxf>
      <x:font>
        <x:b/>
        <x:color rgb="FFC00000"/>
      </x:font>
      <x:fill>
        <x:patternFill>
          <x:bgColor rgb="FFFFC7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74aa1203744fc" /><Relationship Type="http://schemas.openxmlformats.org/officeDocument/2006/relationships/theme" Target="/xl/theme/theme1.xml" Id="R7c391915014e43fc" /><Relationship Type="http://schemas.openxmlformats.org/officeDocument/2006/relationships/sharedStrings" Target="/xl/sharedStrings.xml" Id="Rce57b45fd8b24591" /><Relationship Type="http://schemas.openxmlformats.org/officeDocument/2006/relationships/worksheet" Target="/xl/worksheets/sheet1.xml" Id="R561da35db9824273" /><Relationship Type="http://schemas.openxmlformats.org/officeDocument/2006/relationships/worksheet" Target="/xl/worksheets/sheet2.xml" Id="Rab54f122e61b4f0f" /><Relationship Type="http://schemas.openxmlformats.org/officeDocument/2006/relationships/worksheet" Target="/xl/worksheets/sheet3.xml" Id="R6e3d532bee6d4f84" /><Relationship Type="http://schemas.openxmlformats.org/officeDocument/2006/relationships/worksheet" Target="/xl/worksheets/sheet4.xml" Id="R0d303dea98204a52" /><Relationship Type="http://schemas.openxmlformats.org/officeDocument/2006/relationships/worksheet" Target="/xl/worksheets/sheet5.xml" Id="R6ff7c8faedff4659" /><Relationship Type="http://schemas.openxmlformats.org/officeDocument/2006/relationships/worksheet" Target="/xl/worksheets/sheet6.xml" Id="Re6fcebb4f550412c" /><Relationship Type="http://schemas.openxmlformats.org/officeDocument/2006/relationships/worksheet" Target="/xl/worksheets/sheet7.xml" Id="Rb4b6bed0145445b7" /><Relationship Type="http://schemas.openxmlformats.org/officeDocument/2006/relationships/worksheet" Target="/xl/worksheets/sheet8.xml" Id="R632f75c99b774b55" /><Relationship Type="http://schemas.openxmlformats.org/officeDocument/2006/relationships/worksheet" Target="/xl/worksheets/sheet9.xml" Id="R815e977263ea4d38" /><Relationship Type="http://schemas.openxmlformats.org/officeDocument/2006/relationships/worksheet" Target="/xl/worksheets/sheet10.xml" Id="Redcbd595985f400d" /><Relationship Type="http://schemas.openxmlformats.org/officeDocument/2006/relationships/worksheet" Target="/xl/worksheets/sheet11.xml" Id="R7fc8db7b448a4e35" /><Relationship Type="http://schemas.openxmlformats.org/officeDocument/2006/relationships/worksheet" Target="/xl/worksheets/sheet12.xml" Id="R85d0245c1f604b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edec77fe03f4399" /><Relationship Type="http://schemas.openxmlformats.org/officeDocument/2006/relationships/chart" Target="/xl/drawings/charts/chart2.xml" Id="R8367a451396d4b8a" /><Relationship Type="http://schemas.openxmlformats.org/officeDocument/2006/relationships/chart" Target="/xl/drawings/charts/chart3.xml" Id="R3575f44040354d3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efdb047dc1d04191" /><Relationship Type="http://schemas.openxmlformats.org/officeDocument/2006/relationships/chart" Target="/xl/drawings/charts/chart5.xml" Id="R0e9e7953ee894f05" /><Relationship Type="http://schemas.openxmlformats.org/officeDocument/2006/relationships/chart" Target="/xl/drawings/charts/chart6.xml" Id="R15846aa8f05e4bf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2a9df858b53e48c4" /><Relationship Type="http://schemas.openxmlformats.org/officeDocument/2006/relationships/chart" Target="/xl/drawings/charts/chart8.xml" Id="Rf9f939c661b6478c" /><Relationship Type="http://schemas.openxmlformats.org/officeDocument/2006/relationships/chart" Target="/xl/drawings/charts/chart9.xml" Id="R54b302f5e31d45b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0.xml" Id="Rdd917ff1eca9429c" /><Relationship Type="http://schemas.openxmlformats.org/officeDocument/2006/relationships/chart" Target="/xl/drawings/charts/chart11.xml" Id="Ra8fe68b5463c4dc0" /><Relationship Type="http://schemas.openxmlformats.org/officeDocument/2006/relationships/chart" Target="/xl/drawings/charts/chart12.xml" Id="R455ae13110b949f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53f2a73b4b034115" /><Relationship Type="http://schemas.openxmlformats.org/officeDocument/2006/relationships/chart" Target="/xl/drawings/charts/chart14.xml" Id="Rde1b67fddb57455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15.xml" Id="R9563e46630954fb3" /><Relationship Type="http://schemas.openxmlformats.org/officeDocument/2006/relationships/chart" Target="/xl/drawings/charts/chart16.xml" Id="R5d6d9b3c9dfe4f7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/xl/drawings/charts/chart17.xml" Id="Rd66b0c623ea44903" /><Relationship Type="http://schemas.openxmlformats.org/officeDocument/2006/relationships/chart" Target="/xl/drawings/charts/chart18.xml" Id="R1be742ee80964c8f" /><Relationship Type="http://schemas.openxmlformats.org/officeDocument/2006/relationships/chart" Target="/xl/drawings/charts/chart19.xml" Id="R694982c0cb0c4928" /><Relationship Type="http://schemas.openxmlformats.org/officeDocument/2006/relationships/chart" Target="/xl/drawings/charts/chart20.xml" Id="R6fd183c051274cc6" /><Relationship Type="http://schemas.openxmlformats.org/officeDocument/2006/relationships/chart" Target="/xl/drawings/charts/chart21.xml" Id="R3b426fd164e64d9f" /><Relationship Type="http://schemas.openxmlformats.org/officeDocument/2006/relationships/chart" Target="/xl/drawings/charts/chart22.xml" Id="Rc1de98ea64e84aae" /><Relationship Type="http://schemas.openxmlformats.org/officeDocument/2006/relationships/chart" Target="/xl/drawings/charts/chart23.xml" Id="R99ee7c0870ca42b6" /><Relationship Type="http://schemas.openxmlformats.org/officeDocument/2006/relationships/chart" Target="/xl/drawings/charts/chart24.xml" Id="R10d973d169844f9d" /><Relationship Type="http://schemas.openxmlformats.org/officeDocument/2006/relationships/chart" Target="/xl/drawings/charts/chart25.xml" Id="Ra9c7959065d84112" /><Relationship Type="http://schemas.openxmlformats.org/officeDocument/2006/relationships/chart" Target="/xl/drawings/charts/chart26.xml" Id="R04ef6220d9a641ff" /><Relationship Type="http://schemas.openxmlformats.org/officeDocument/2006/relationships/chart" Target="/xl/drawings/charts/chart27.xml" Id="R18d48cfe3b6d41cc" /><Relationship Type="http://schemas.openxmlformats.org/officeDocument/2006/relationships/chart" Target="/xl/drawings/charts/chart28.xml" Id="Rb260bf07d9b64f2e" /><Relationship Type="http://schemas.openxmlformats.org/officeDocument/2006/relationships/chart" Target="/xl/drawings/charts/chart29.xml" Id="Rf5805a70f13041df" /><Relationship Type="http://schemas.openxmlformats.org/officeDocument/2006/relationships/chart" Target="/xl/drawings/charts/chart30.xml" Id="R4e384a2361d3491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chart" Target="/xl/drawings/charts/chart31.xml" Id="Ra0291306e2d5421a" /><Relationship Type="http://schemas.openxmlformats.org/officeDocument/2006/relationships/chart" Target="/xl/drawings/charts/chart32.xml" Id="R224d6a62078d41a7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/xl/drawings/charts/chart33.xml" Id="R973fbe2480ab4363" /><Relationship Type="http://schemas.openxmlformats.org/officeDocument/2006/relationships/chart" Target="/xl/drawings/charts/chart34.xml" Id="R92064c8cb86842e7" /><Relationship Type="http://schemas.openxmlformats.org/officeDocument/2006/relationships/chart" Target="/xl/drawings/charts/chart35.xml" Id="R846e6e98df2f4198" /><Relationship Type="http://schemas.openxmlformats.org/officeDocument/2006/relationships/chart" Target="/xl/drawings/charts/chart36.xml" Id="Rec66717eb6a64e0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Growth of $1 in 2026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Portfolio wealth</c:v>
          </c:tx>
          <c:spPr>
            <a:ln xmlns:a="http://schemas.openxmlformats.org/drawingml/2006/main" w="23813">
              <a:solidFill>
                <a:srgbClr val="2F75B5"/>
              </a:solidFill>
              <a:prstDash val="solid"/>
            </a:ln>
          </c:spPr>
          <c:marker>
            <c:symbol val="none"/>
          </c:marker>
          <c:cat>
            <c:strRef>
              <c:f>'Daily Analysis'!$AN$4:$AN$12</c:f>
              <c:strCache>
                <c:ptCount val="0"/>
              </c:strCache>
            </c:strRef>
          </c:cat>
          <c:val>
            <c:numRef>
              <c:f>'Daily Analysis'!$AO$4:$AO$12</c:f>
              <c:numCache>
                <c:formatCode>0.000</c:formatCode>
                <c:ptCount val="0"/>
              </c:numCache>
            </c:numRef>
          </c:val>
          <c:smooth val="0"/>
        </c:ser>
        <c:ser>
          <c:idx val="1"/>
          <c:order val="1"/>
          <c:tx>
            <c:v>Hedged wealth</c:v>
          </c:tx>
          <c:spPr>
            <a:ln xmlns:a="http://schemas.openxmlformats.org/drawingml/2006/main" w="23813"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strRef>
              <c:f>'Daily Analysis'!$AN$4:$AN$12</c:f>
              <c:strCache>
                <c:ptCount val="0"/>
              </c:strCache>
            </c:strRef>
          </c:cat>
          <c:val>
            <c:numRef>
              <c:f>'Daily Analysis'!$AP$4:$AP$12</c:f>
              <c:numCache>
                <c:formatCode>0.000</c:formatCode>
                <c:ptCount val="0"/>
              </c:numCache>
            </c:numRef>
          </c:val>
          <c:smooth val="0"/>
        </c:ser>
        <c:ser>
          <c:idx val="2"/>
          <c:order val="2"/>
          <c:tx>
            <c:v>SPY wealth</c:v>
          </c:tx>
          <c:spPr>
            <a:ln xmlns:a="http://schemas.openxmlformats.org/drawingml/2006/main" w="14288"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strRef>
              <c:f>'Daily Analysis'!$AN$4:$AN$12</c:f>
              <c:strCache>
                <c:ptCount val="0"/>
              </c:strCache>
            </c:strRef>
          </c:cat>
          <c:val>
            <c:numRef>
              <c:f>'Daily Analysis'!$AQ$4:$AQ$12</c:f>
              <c:numCache>
                <c:formatCode>0.000</c:formatCode>
                <c:ptCount val="0"/>
              </c:numCache>
            </c:numRef>
          </c:val>
          <c:smooth val="0"/>
        </c:ser>
        <c:ser>
          <c:idx val="3"/>
          <c:order val="3"/>
          <c:tx>
            <c:v>QQQ wealth</c:v>
          </c:tx>
          <c:spPr>
            <a:ln xmlns:a="http://schemas.openxmlformats.org/drawingml/2006/main" w="14288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strRef>
              <c:f>'Daily Analysis'!$AN$4:$AN$12</c:f>
              <c:strCache>
                <c:ptCount val="0"/>
              </c:strCache>
            </c:strRef>
          </c:cat>
          <c:val>
            <c:numRef>
              <c:f>'Daily Analysis'!$AR$4:$AR$12</c:f>
              <c:numCache>
                <c:formatCode>0.000</c:formatCode>
                <c:ptCount val="0"/>
              </c:numCache>
            </c:numRef>
          </c:val>
          <c:smooth val="0"/>
        </c:ser>
        <c:ser>
          <c:idx val="4"/>
          <c:order val="4"/>
          <c:tx>
            <c:v>IWM wealth</c:v>
          </c:tx>
          <c:spPr>
            <a:ln xmlns:a="http://schemas.openxmlformats.org/drawingml/2006/main" w="14288">
              <a:solidFill>
                <a:srgbClr val="C55A11"/>
              </a:solidFill>
              <a:prstDash val="solid"/>
            </a:ln>
          </c:spPr>
          <c:marker>
            <c:symbol val="none"/>
          </c:marker>
          <c:cat>
            <c:strRef>
              <c:f>'Daily Analysis'!$AN$4:$AN$12</c:f>
              <c:strCache>
                <c:ptCount val="0"/>
              </c:strCache>
            </c:strRef>
          </c:cat>
          <c:val>
            <c:numRef>
              <c:f>'Daily Analysis'!$AS$4:$AS$12</c:f>
              <c:numCache>
                <c:formatCode>0.000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YTD return and annualized volatility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YTD return</c:v>
          </c:tx>
          <c:cat>
            <c:strRef>
              <c:f>'Dashboard'!$A$6:$A$10</c:f>
              <c:strCache>
                <c:ptCount val="0"/>
              </c:strCache>
            </c:strRef>
          </c:cat>
          <c:val>
            <c:numRef>
              <c:f>'Dashboard'!$B$6:$B$10</c:f>
              <c:numCache>
                <c:formatCode>0.0%</c:formatCode>
                <c:ptCount val="0"/>
              </c:numCache>
            </c:numRef>
          </c:val>
        </c:ser>
        <c:ser>
          <c:idx val="1"/>
          <c:order val="1"/>
          <c:tx>
            <c:v>Annualized volatility</c:v>
          </c:tx>
          <c:cat>
            <c:strRef>
              <c:f>'Dashboard'!$A$6:$A$10</c:f>
              <c:strCache>
                <c:ptCount val="0"/>
              </c:strCache>
            </c:strRef>
          </c:cat>
          <c:val>
            <c:numRef>
              <c:f>'Dashboard'!$C$6:$C$10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Position contribution to portfolio variance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Risk contribution</c:v>
          </c:tx>
          <c:spPr>
            <a:solidFill xmlns:a="http://schemas.openxmlformats.org/drawingml/2006/main">
              <a:srgbClr val="548235"/>
            </a:solidFill>
          </c:spPr>
          <c:cat>
            <c:strRef>
              <c:f>'Risk Decomp'!$B$6:$B$13</c:f>
              <c:strCache>
                <c:ptCount val="0"/>
              </c:strCache>
            </c:strRef>
          </c:cat>
          <c:val>
            <c:numRef>
              <c:f>'Risk Decomp'!$I$6:$I$13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Position weight and beta contribution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Gross-capital weight</c:v>
          </c:tx>
          <c:spPr>
            <a:solidFill xmlns:a="http://schemas.openxmlformats.org/drawingml/2006/main">
              <a:srgbClr val="2F75B5"/>
            </a:solidFill>
          </c:spPr>
          <c:cat>
            <c:strRef>
              <c:f>'Risk Decomp'!$B$6:$B$13</c:f>
              <c:strCache>
                <c:ptCount val="0"/>
              </c:strCache>
            </c:strRef>
          </c:cat>
          <c:val>
            <c:numRef>
              <c:f>'Risk Decomp'!$D$6:$D$13</c:f>
              <c:numCache>
                <c:formatCode>0.0%</c:formatCode>
                <c:ptCount val="0"/>
              </c:numCache>
            </c:numRef>
          </c:val>
        </c:ser>
        <c:ser>
          <c:idx val="1"/>
          <c:order val="1"/>
          <c:tx>
            <c:v>Beta contribution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'Risk Decomp'!$B$6:$B$13</c:f>
              <c:strCache>
                <c:ptCount val="0"/>
              </c:strCache>
            </c:strRef>
          </c:cat>
          <c:val>
            <c:numRef>
              <c:f>'Risk Decomp'!$F$6:$F$13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Contribution to portfolio variance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Risk contribution</c:v>
          </c:tx>
          <c:spPr>
            <a:solidFill xmlns:a="http://schemas.openxmlformats.org/drawingml/2006/main">
              <a:srgbClr val="548235"/>
            </a:solidFill>
          </c:spPr>
          <c:cat>
            <c:strRef>
              <c:f>'Risk Decomp'!$B$6:$B$13</c:f>
              <c:strCache>
                <c:ptCount val="0"/>
              </c:strCache>
            </c:strRef>
          </c:cat>
          <c:val>
            <c:numRef>
              <c:f>'Risk Decomp'!$I$6:$I$13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Approximate YTD return contribution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Return contribution</c:v>
          </c:tx>
          <c:spPr>
            <a:solidFill xmlns:a="http://schemas.openxmlformats.org/drawingml/2006/main">
              <a:srgbClr val="7030A0"/>
            </a:solidFill>
          </c:spPr>
          <c:cat>
            <c:strRef>
              <c:f>'Risk Decomp'!$B$6:$B$13</c:f>
              <c:strCache>
                <c:ptCount val="0"/>
              </c:strCache>
            </c:strRef>
          </c:cat>
          <c:val>
            <c:numRef>
              <c:f>'Risk Decomp'!$H$6:$H$13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Factor proxy sensitivity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Sensitivity</c:v>
          </c:tx>
          <c:spPr>
            <a:solidFill xmlns:a="http://schemas.openxmlformats.org/drawingml/2006/main">
              <a:srgbClr val="2F75B5"/>
            </a:solidFill>
          </c:spPr>
          <c:cat>
            <c:strRef>
              <c:f>'Factors &amp; Themes'!$A$6:$A$9</c:f>
              <c:strCache>
                <c:ptCount val="0"/>
              </c:strCache>
            </c:strRef>
          </c:cat>
          <c:val>
            <c:numRef>
              <c:f>'Factors &amp; Themes'!$D$6:$D$9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Portfolio exposure by theme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Signed exposure</c:v>
          </c:tx>
          <c:spPr>
            <a:solidFill xmlns:a="http://schemas.openxmlformats.org/drawingml/2006/main">
              <a:srgbClr val="548235"/>
            </a:solidFill>
          </c:spPr>
          <c:cat>
            <c:strRef>
              <c:f>'Factors &amp; Themes'!$F$15:$F$28</c:f>
              <c:strCache>
                <c:ptCount val="0"/>
              </c:strCache>
            </c:strRef>
          </c:cat>
          <c:val>
            <c:numRef>
              <c:f>'Factors &amp; Themes'!$G$15:$G$28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9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Growth of $1 in factor proxies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Market</c:v>
          </c:tx>
          <c:spPr>
            <a:ln xmlns:a="http://schemas.openxmlformats.org/drawingml/2006/main" w="19050"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strRef>
              <c:f>'Factors &amp; Themes'!$A$46:$A$54</c:f>
              <c:strCache>
                <c:ptCount val="0"/>
              </c:strCache>
            </c:strRef>
          </c:cat>
          <c:val>
            <c:numRef>
              <c:f>'Factors &amp; Themes'!$B$46:$B$54</c:f>
              <c:numCache>
                <c:formatCode>0.000x</c:formatCode>
                <c:ptCount val="0"/>
              </c:numCache>
            </c:numRef>
          </c:val>
          <c:smooth val="0"/>
        </c:ser>
        <c:ser>
          <c:idx val="1"/>
          <c:order val="1"/>
          <c:tx>
            <c:v>Size</c:v>
          </c:tx>
          <c:spPr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marker>
            <c:symbol val="none"/>
          </c:marker>
          <c:cat>
            <c:strRef>
              <c:f>'Factors &amp; Themes'!$A$46:$A$54</c:f>
              <c:strCache>
                <c:ptCount val="0"/>
              </c:strCache>
            </c:strRef>
          </c:cat>
          <c:val>
            <c:numRef>
              <c:f>'Factors &amp; Themes'!$C$46:$C$54</c:f>
              <c:numCache>
                <c:formatCode>0.000x</c:formatCode>
                <c:ptCount val="0"/>
              </c:numCache>
            </c:numRef>
          </c:val>
          <c:smooth val="0"/>
        </c:ser>
        <c:ser>
          <c:idx val="2"/>
          <c:order val="2"/>
          <c:tx>
            <c:v>Momentum</c:v>
          </c:tx>
          <c:spPr>
            <a:ln xmlns:a="http://schemas.openxmlformats.org/drawingml/2006/main" w="19050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strRef>
              <c:f>'Factors &amp; Themes'!$A$46:$A$54</c:f>
              <c:strCache>
                <c:ptCount val="0"/>
              </c:strCache>
            </c:strRef>
          </c:cat>
          <c:val>
            <c:numRef>
              <c:f>'Factors &amp; Themes'!$D$46:$D$54</c:f>
              <c:numCache>
                <c:formatCode>0.000x</c:formatCode>
                <c:ptCount val="0"/>
              </c:numCache>
            </c:numRef>
          </c:val>
          <c:smooth val="0"/>
        </c:ser>
        <c:ser>
          <c:idx val="3"/>
          <c:order val="3"/>
          <c:tx>
            <c:v>Value</c:v>
          </c:tx>
          <c:spPr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marker>
            <c:symbol val="none"/>
          </c:marker>
          <c:cat>
            <c:strRef>
              <c:f>'Factors &amp; Themes'!$A$46:$A$54</c:f>
              <c:strCache>
                <c:ptCount val="0"/>
              </c:strCache>
            </c:strRef>
          </c:cat>
          <c:val>
            <c:numRef>
              <c:f>'Factors &amp; Themes'!$E$46:$E$54</c:f>
              <c:numCache>
                <c:formatCode>0.000x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0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Growth of $1 across FICC proxies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TLT</c:v>
          </c:tx>
          <c:spPr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marker>
            <c:symbol val="none"/>
          </c:marker>
          <c:cat>
            <c:strRef>
              <c:f>'FICC &amp; Stress'!$J$6:$J$14</c:f>
              <c:strCache>
                <c:ptCount val="0"/>
              </c:strCache>
            </c:strRef>
          </c:cat>
          <c:val>
            <c:numRef>
              <c:f>'FICC &amp; Stress'!$K$6:$K$14</c:f>
              <c:numCache>
                <c:formatCode>0.000</c:formatCode>
                <c:ptCount val="0"/>
              </c:numCache>
            </c:numRef>
          </c:val>
          <c:smooth val="0"/>
        </c:ser>
        <c:ser>
          <c:idx val="1"/>
          <c:order val="1"/>
          <c:tx>
            <c:v>HYG</c:v>
          </c:tx>
          <c:spPr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marker>
            <c:symbol val="none"/>
          </c:marker>
          <c:cat>
            <c:strRef>
              <c:f>'FICC &amp; Stress'!$J$6:$J$14</c:f>
              <c:strCache>
                <c:ptCount val="0"/>
              </c:strCache>
            </c:strRef>
          </c:cat>
          <c:val>
            <c:numRef>
              <c:f>'FICC &amp; Stress'!$L$6:$L$14</c:f>
              <c:numCache>
                <c:formatCode>0.000</c:formatCode>
                <c:ptCount val="0"/>
              </c:numCache>
            </c:numRef>
          </c:val>
          <c:smooth val="0"/>
        </c:ser>
        <c:ser>
          <c:idx val="2"/>
          <c:order val="2"/>
          <c:tx>
            <c:v>GLD</c:v>
          </c:tx>
          <c:spPr>
            <a:ln xmlns:a="http://schemas.openxmlformats.org/drawingml/2006/main" w="19050">
              <a:solidFill>
                <a:srgbClr val="BF9000"/>
              </a:solidFill>
              <a:prstDash val="solid"/>
            </a:ln>
          </c:spPr>
          <c:marker>
            <c:symbol val="none"/>
          </c:marker>
          <c:cat>
            <c:strRef>
              <c:f>'FICC &amp; Stress'!$J$6:$J$14</c:f>
              <c:strCache>
                <c:ptCount val="0"/>
              </c:strCache>
            </c:strRef>
          </c:cat>
          <c:val>
            <c:numRef>
              <c:f>'FICC &amp; Stress'!$M$6:$M$14</c:f>
              <c:numCache>
                <c:formatCode>0.000</c:formatCode>
                <c:ptCount val="0"/>
              </c:numCache>
            </c:numRef>
          </c:val>
          <c:smooth val="0"/>
        </c:ser>
        <c:ser>
          <c:idx val="3"/>
          <c:order val="3"/>
          <c:tx>
            <c:v>UUP</c:v>
          </c:tx>
          <c:spPr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strRef>
              <c:f>'FICC &amp; Stress'!$J$6:$J$14</c:f>
              <c:strCache>
                <c:ptCount val="0"/>
              </c:strCache>
            </c:strRef>
          </c:cat>
          <c:val>
            <c:numRef>
              <c:f>'FICC &amp; Stress'!$N$6:$N$14</c:f>
              <c:numCache>
                <c:formatCode>0.000</c:formatCode>
                <c:ptCount val="0"/>
              </c:numCache>
            </c:numRef>
          </c:val>
          <c:smooth val="0"/>
        </c:ser>
        <c:ser>
          <c:idx val="4"/>
          <c:order val="4"/>
          <c:tx>
            <c:v>USO</c:v>
          </c:tx>
          <c:spPr>
            <a:ln xmlns:a="http://schemas.openxmlformats.org/drawingml/2006/main"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'FICC &amp; Stress'!$J$6:$J$14</c:f>
              <c:strCache>
                <c:ptCount val="0"/>
              </c:strCache>
            </c:strRef>
          </c:cat>
          <c:val>
            <c:numRef>
              <c:f>'FICC &amp; Stress'!$O$6:$O$14</c:f>
              <c:numCache>
                <c:formatCode>0.000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Rolling 20-session correlation with portfolio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TLT rolling correlation</c:v>
          </c:tx>
          <c:spPr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marker>
            <c:symbol val="none"/>
          </c:marker>
          <c:cat>
            <c:strRef>
              <c:f>'FICC &amp; Stress'!$J$19:$J$27</c:f>
              <c:strCache>
                <c:ptCount val="0"/>
              </c:strCache>
            </c:strRef>
          </c:cat>
          <c:val>
            <c:numRef>
              <c:f>'FICC &amp; Stress'!$K$19:$K$27</c:f>
              <c:numCache>
                <c:formatCode>0.00x</c:formatCode>
                <c:ptCount val="0"/>
              </c:numCache>
            </c:numRef>
          </c:val>
          <c:smooth val="0"/>
        </c:ser>
        <c:ser>
          <c:idx val="1"/>
          <c:order val="1"/>
          <c:tx>
            <c:v>GLD rolling correlation</c:v>
          </c:tx>
          <c:spPr>
            <a:ln xmlns:a="http://schemas.openxmlformats.org/drawingml/2006/main" w="19050">
              <a:solidFill>
                <a:srgbClr val="BF9000"/>
              </a:solidFill>
              <a:prstDash val="solid"/>
            </a:ln>
          </c:spPr>
          <c:marker>
            <c:symbol val="none"/>
          </c:marker>
          <c:cat>
            <c:strRef>
              <c:f>'FICC &amp; Stress'!$J$19:$J$27</c:f>
              <c:strCache>
                <c:ptCount val="0"/>
              </c:strCache>
            </c:strRef>
          </c:cat>
          <c:val>
            <c:numRef>
              <c:f>'FICC &amp; Stress'!$L$19:$L$27</c:f>
              <c:numCache>
                <c:formatCode>0.00x</c:formatCode>
                <c:ptCount val="0"/>
              </c:numCache>
            </c:numRef>
          </c:val>
          <c:smooth val="0"/>
        </c:ser>
        <c:ser>
          <c:idx val="2"/>
          <c:order val="2"/>
          <c:tx>
            <c:v>UUP rolling correlation</c:v>
          </c:tx>
          <c:spPr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strRef>
              <c:f>'FICC &amp; Stress'!$J$19:$J$27</c:f>
              <c:strCache>
                <c:ptCount val="0"/>
              </c:strCache>
            </c:strRef>
          </c:cat>
          <c:val>
            <c:numRef>
              <c:f>'FICC &amp; Stress'!$M$19:$M$27</c:f>
              <c:numCache>
                <c:formatCode>0.00x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Estimated portfolio P&amp;L by scenario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Estimated P&amp;L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'FICC &amp; Stress'!$A$16:$A$22</c:f>
              <c:strCache>
                <c:ptCount val="0"/>
              </c:strCache>
            </c:strRef>
          </c:cat>
          <c:val>
            <c:numRef>
              <c:f>'FICC &amp; Stress'!$F$16:$F$22</c:f>
              <c:numCache>
                <c:formatCode>$#,##0;($#,##0);-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;($#,##0)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Variance reduction at selected hedge strength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Variance reduction</c:v>
          </c:tx>
          <c:spPr>
            <a:solidFill xmlns:a="http://schemas.openxmlformats.org/drawingml/2006/main">
              <a:srgbClr val="2F75B5"/>
            </a:solidFill>
          </c:spPr>
          <c:cat>
            <c:strRef>
              <c:f>'S&amp;T Pitch'!$A$22:$A$28</c:f>
              <c:strCache>
                <c:ptCount val="0"/>
              </c:strCache>
            </c:strRef>
          </c:cat>
          <c:val>
            <c:numRef>
              <c:f>'S&amp;T Pitch'!$G$22:$G$28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QQQ hedge: scenario P&amp;L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Unhedged P&amp;L</c:v>
          </c:tx>
          <c:spPr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marker>
            <c:symbol val="none"/>
          </c:marker>
          <c:cat>
            <c:strRef>
              <c:f>'S&amp;T Pitch'!$A$33:$A$39</c:f>
              <c:strCache>
                <c:ptCount val="0"/>
              </c:strCache>
            </c:strRef>
          </c:cat>
          <c:val>
            <c:numRef>
              <c:f>'S&amp;T Pitch'!$B$33:$B$39</c:f>
              <c:numCache>
                <c:formatCode>$#,##0;($#,##0);-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Hedge P&amp;L</c:v>
          </c:tx>
          <c:spPr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strRef>
              <c:f>'S&amp;T Pitch'!$A$33:$A$39</c:f>
              <c:strCache>
                <c:ptCount val="0"/>
              </c:strCache>
            </c:strRef>
          </c:cat>
          <c:val>
            <c:numRef>
              <c:f>'S&amp;T Pitch'!$C$33:$C$39</c:f>
              <c:numCache>
                <c:formatCode>$#,##0;($#,##0);-</c:formatCode>
                <c:ptCount val="0"/>
              </c:numCache>
            </c:numRef>
          </c:val>
          <c:smooth val="0"/>
        </c:ser>
        <c:ser>
          <c:idx val="2"/>
          <c:order val="2"/>
          <c:tx>
            <c:v>Hedged P&amp;L</c:v>
          </c:tx>
          <c:spPr>
            <a:ln xmlns:a="http://schemas.openxmlformats.org/drawingml/2006/main" w="19050">
              <a:solidFill>
                <a:srgbClr val="17365D"/>
              </a:solidFill>
              <a:prstDash val="solid"/>
            </a:ln>
          </c:spPr>
          <c:marker>
            <c:symbol val="none"/>
          </c:marker>
          <c:cat>
            <c:strRef>
              <c:f>'S&amp;T Pitch'!$A$33:$A$39</c:f>
              <c:strCache>
                <c:ptCount val="0"/>
              </c:strCache>
            </c:strRef>
          </c:cat>
          <c:val>
            <c:numRef>
              <c:f>'S&amp;T Pitch'!$D$33:$D$39</c:f>
              <c:numCache>
                <c:formatCode>$#,##0;($#,##0);-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Historical hedge score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Hedge score</c:v>
          </c:tx>
          <c:spPr>
            <a:solidFill xmlns:a="http://schemas.openxmlformats.org/drawingml/2006/main">
              <a:srgbClr val="2F75B5"/>
            </a:solidFill>
          </c:spPr>
          <c:cat>
            <c:strRef>
              <c:f>'Hedge Lab'!$A$21:$A$27</c:f>
              <c:strCache>
                <c:ptCount val="0"/>
              </c:strCache>
            </c:strRef>
          </c:cat>
          <c:val>
            <c:numRef>
              <c:f>'Hedge Lab'!$N$21:$N$27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Selected hedge: scenario P&amp;L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Unhedged portfolio P&amp;L</c:v>
          </c:tx>
          <c:spPr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marker>
            <c:symbol val="none"/>
          </c:marker>
          <c:cat>
            <c:strRef>
              <c:f>'Hedge Lab'!$A$32:$A$38</c:f>
              <c:strCache>
                <c:ptCount val="0"/>
              </c:strCache>
            </c:strRef>
          </c:cat>
          <c:val>
            <c:numRef>
              <c:f>'Hedge Lab'!$B$32:$B$38</c:f>
              <c:numCache>
                <c:formatCode>$#,##0;($#,##0);-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Hedge P&amp;L</c:v>
          </c:tx>
          <c:spPr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strRef>
              <c:f>'Hedge Lab'!$A$32:$A$38</c:f>
              <c:strCache>
                <c:ptCount val="0"/>
              </c:strCache>
            </c:strRef>
          </c:cat>
          <c:val>
            <c:numRef>
              <c:f>'Hedge Lab'!$C$32:$C$38</c:f>
              <c:numCache>
                <c:formatCode>$#,##0;($#,##0);-</c:formatCode>
                <c:ptCount val="0"/>
              </c:numCache>
            </c:numRef>
          </c:val>
          <c:smooth val="0"/>
        </c:ser>
        <c:ser>
          <c:idx val="2"/>
          <c:order val="2"/>
          <c:tx>
            <c:v>Hedged portfolio P&amp;L</c:v>
          </c:tx>
          <c:spPr>
            <a:ln xmlns:a="http://schemas.openxmlformats.org/drawingml/2006/main" w="19050">
              <a:solidFill>
                <a:srgbClr val="17365D"/>
              </a:solidFill>
              <a:prstDash val="solid"/>
            </a:ln>
          </c:spPr>
          <c:marker>
            <c:symbol val="none"/>
          </c:marker>
          <c:cat>
            <c:strRef>
              <c:f>'Hedge Lab'!$A$32:$A$38</c:f>
              <c:strCache>
                <c:ptCount val="0"/>
              </c:strCache>
            </c:strRef>
          </c:cat>
          <c:val>
            <c:numRef>
              <c:f>'Hedge Lab'!$D$32:$D$38</c:f>
              <c:numCache>
                <c:formatCode>$#,##0;($#,##0);-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Position weight vs risk contribution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Portfolio weight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'Visual Compare'!$Q$3:$Q$10</c:f>
              <c:strCache>
                <c:ptCount val="0"/>
              </c:strCache>
            </c:strRef>
          </c:cat>
          <c:val>
            <c:numRef>
              <c:f>'Visual Compare'!$R$3:$R$10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Risk contribution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cat>
            <c:strRef>
              <c:f>'Visual Compare'!$Q$3:$Q$10</c:f>
              <c:strCache>
                <c:ptCount val="0"/>
              </c:strCache>
            </c:strRef>
          </c:cat>
          <c:val>
            <c:numRef>
              <c:f>'Visual Compare'!$S$3:$S$10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2026 YTD return contribution by position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Return contribution</c:v>
          </c:tx>
          <c:spPr>
            <a:solidFill xmlns:a="http://schemas.openxmlformats.org/drawingml/2006/main">
              <a:srgbClr val="548235"/>
            </a:solidFill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cat>
            <c:strRef>
              <c:f>'Visual Compare'!$U$3:$U$10</c:f>
              <c:strCache>
                <c:ptCount val="0"/>
              </c:strCache>
            </c:strRef>
          </c:cat>
          <c:val>
            <c:numRef>
              <c:f>'Visual Compare'!$V$3:$V$10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9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Beta contribution by position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Beta contribution</c:v>
          </c:tx>
          <c:spPr>
            <a:solidFill xmlns:a="http://schemas.openxmlformats.org/drawingml/2006/main">
              <a:srgbClr val="7030A0"/>
            </a:solidFill>
            <a:ln xmlns:a="http://schemas.openxmlformats.org/drawingml/2006/main" w="19050">
              <a:solidFill>
                <a:srgbClr val="7030A0"/>
              </a:solidFill>
              <a:prstDash val="solid"/>
            </a:ln>
          </c:spPr>
          <c:cat>
            <c:strRef>
              <c:f>'Visual Compare'!$X$3:$X$10</c:f>
              <c:strCache>
                <c:ptCount val="0"/>
              </c:strCache>
            </c:strRef>
          </c:cat>
          <c:val>
            <c:numRef>
              <c:f>'Visual Compare'!$Y$3:$Y$10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0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Portfolio exposure by theme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doughnutChart>
        <c:ser>
          <c:idx val="0"/>
          <c:order val="0"/>
          <c:tx>
            <c:v>Exposure</c:v>
          </c:tx>
          <c:cat>
            <c:strRef>
              <c:f>'Visual Compare'!$Q$14:$Q$18</c:f>
              <c:strCache>
                <c:ptCount val="0"/>
              </c:strCache>
            </c:strRef>
          </c:cat>
          <c:val>
            <c:numRef>
              <c:f>'Visual Compare'!$R$14:$R$18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Factor correlation and sensitivity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Correlation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'Visual Compare'!$T$14:$T$17</c:f>
              <c:strCache>
                <c:ptCount val="0"/>
              </c:strCache>
            </c:strRef>
          </c:cat>
          <c:val>
            <c:numRef>
              <c:f>'Visual Compare'!$U$14:$U$17</c:f>
              <c:numCache>
                <c:formatCode>0.00x</c:formatCode>
                <c:ptCount val="0"/>
              </c:numCache>
            </c:numRef>
          </c:val>
        </c:ser>
        <c:ser>
          <c:idx val="1"/>
          <c:order val="1"/>
          <c:tx>
            <c:v>Sensitivity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cat>
            <c:strRef>
              <c:f>'Visual Compare'!$T$14:$T$17</c:f>
              <c:strCache>
                <c:ptCount val="0"/>
              </c:strCache>
            </c:strRef>
          </c:cat>
          <c:val>
            <c:numRef>
              <c:f>'Visual Compare'!$V$14:$V$17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Residual volatility: full vs selected hedge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Full hedge</c:v>
          </c:tx>
          <c:spPr>
            <a:solidFill xmlns:a="http://schemas.openxmlformats.org/drawingml/2006/main">
              <a:srgbClr val="666666"/>
            </a:solidFill>
            <a:ln xmlns:a="http://schemas.openxmlformats.org/drawingml/2006/main" w="19050">
              <a:solidFill>
                <a:srgbClr val="666666"/>
              </a:solidFill>
              <a:prstDash val="solid"/>
            </a:ln>
          </c:spPr>
          <c:cat>
            <c:strRef>
              <c:f>'Visual Compare'!$X$14:$X$20</c:f>
              <c:strCache>
                <c:ptCount val="0"/>
              </c:strCache>
            </c:strRef>
          </c:cat>
          <c:val>
            <c:numRef>
              <c:f>'Visual Compare'!$Y$14:$Y$20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Selected hedge</c:v>
          </c:tx>
          <c:spPr>
            <a:solidFill xmlns:a="http://schemas.openxmlformats.org/drawingml/2006/main">
              <a:srgbClr val="548235"/>
            </a:solidFill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cat>
            <c:strRef>
              <c:f>'Visual Compare'!$X$14:$X$20</c:f>
              <c:strCache>
                <c:ptCount val="0"/>
              </c:strCache>
            </c:strRef>
          </c:cat>
          <c:val>
            <c:numRef>
              <c:f>'Visual Compare'!$Z$14:$Z$20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Hedge score vs variance reduction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Hedge score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'Visual Compare'!$Q$24:$Q$30</c:f>
              <c:strCache>
                <c:ptCount val="0"/>
              </c:strCache>
            </c:strRef>
          </c:cat>
          <c:val>
            <c:numRef>
              <c:f>'Visual Compare'!$R$24:$R$30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Variance reduction</c:v>
          </c:tx>
          <c:spPr>
            <a:solidFill xmlns:a="http://schemas.openxmlformats.org/drawingml/2006/main">
              <a:srgbClr val="548235"/>
            </a:solidFill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cat>
            <c:strRef>
              <c:f>'Visual Compare'!$Q$24:$Q$30</c:f>
              <c:strCache>
                <c:ptCount val="0"/>
              </c:strCache>
            </c:strRef>
          </c:cat>
          <c:val>
            <c:numRef>
              <c:f>'Visual Compare'!$S$24:$S$30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Basis risk by hedge candidate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Basis risk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cat>
            <c:strRef>
              <c:f>'Visual Compare'!$U$24:$U$30</c:f>
              <c:strCache>
                <c:ptCount val="0"/>
              </c:strCache>
            </c:strRef>
          </c:cat>
          <c:val>
            <c:numRef>
              <c:f>'Visual Compare'!$V$24:$V$30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Selected hedge notional ($)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Selected notional</c:v>
          </c:tx>
          <c:spPr>
            <a:solidFill xmlns:a="http://schemas.openxmlformats.org/drawingml/2006/main">
              <a:srgbClr val="7030A0"/>
            </a:solidFill>
            <a:ln xmlns:a="http://schemas.openxmlformats.org/drawingml/2006/main" w="19050">
              <a:solidFill>
                <a:srgbClr val="7030A0"/>
              </a:solidFill>
              <a:prstDash val="solid"/>
            </a:ln>
          </c:spPr>
          <c:cat>
            <c:strRef>
              <c:f>'Visual Compare'!$X$24:$X$30</c:f>
              <c:strCache>
                <c:ptCount val="0"/>
              </c:strCache>
            </c:strRef>
          </c:cat>
          <c:val>
            <c:numRef>
              <c:f>'Visual Compare'!$Y$24:$Y$30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Historical linear stress P&amp;L ($)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Estimated P&amp;L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cat>
            <c:strRef>
              <c:f>'Visual Compare'!$Q$34:$Q$40</c:f>
              <c:strCache>
                <c:ptCount val="0"/>
              </c:strCache>
            </c:strRef>
          </c:cat>
          <c:val>
            <c:numRef>
              <c:f>'Visual Compare'!$R$34:$R$40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YTD return vs annualized volatility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YTD return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'Visual Compare'!$T$34:$T$38</c:f>
              <c:strCache>
                <c:ptCount val="0"/>
              </c:strCache>
            </c:strRef>
          </c:cat>
          <c:val>
            <c:numRef>
              <c:f>'Visual Compare'!$U$34:$U$38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Annualized vol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cat>
            <c:strRef>
              <c:f>'Visual Compare'!$T$34:$T$38</c:f>
              <c:strCache>
                <c:ptCount val="0"/>
              </c:strCache>
            </c:strRef>
          </c:cat>
          <c:val>
            <c:numRef>
              <c:f>'Visual Compare'!$V$34:$V$38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Beta comparison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Beta</c:v>
          </c:tx>
          <c:spPr>
            <a:solidFill xmlns:a="http://schemas.openxmlformats.org/drawingml/2006/main">
              <a:srgbClr val="17365D"/>
            </a:solidFill>
            <a:ln xmlns:a="http://schemas.openxmlformats.org/drawingml/2006/main" w="19050">
              <a:solidFill>
                <a:srgbClr val="17365D"/>
              </a:solidFill>
              <a:prstDash val="solid"/>
            </a:ln>
          </c:spPr>
          <c:cat>
            <c:strRef>
              <c:f>'Visual Compare'!$X$34:$X$38</c:f>
              <c:strCache>
                <c:ptCount val="0"/>
              </c:strCache>
            </c:strRef>
          </c:cat>
          <c:val>
            <c:numRef>
              <c:f>'Visual Compare'!$Y$34:$Y$38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9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Cross-asset correlation and sensitivity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Correlation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'Visual Compare'!$Q$44:$Q$48</c:f>
              <c:strCache>
                <c:ptCount val="0"/>
              </c:strCache>
            </c:strRef>
          </c:cat>
          <c:val>
            <c:numRef>
              <c:f>'Visual Compare'!$R$44:$R$48</c:f>
              <c:numCache>
                <c:formatCode>0.00x</c:formatCode>
                <c:ptCount val="0"/>
              </c:numCache>
            </c:numRef>
          </c:val>
        </c:ser>
        <c:ser>
          <c:idx val="1"/>
          <c:order val="1"/>
          <c:tx>
            <c:v>Sensitivity</c:v>
          </c:tx>
          <c:spPr>
            <a:solidFill xmlns:a="http://schemas.openxmlformats.org/drawingml/2006/main">
              <a:srgbClr val="7030A0"/>
            </a:solidFill>
            <a:ln xmlns:a="http://schemas.openxmlformats.org/drawingml/2006/main" w="19050">
              <a:solidFill>
                <a:srgbClr val="7030A0"/>
              </a:solidFill>
              <a:prstDash val="solid"/>
            </a:ln>
          </c:spPr>
          <c:cat>
            <c:strRef>
              <c:f>'Visual Compare'!$Q$44:$Q$48</c:f>
              <c:strCache>
                <c:ptCount val="0"/>
              </c:strCache>
            </c:strRef>
          </c:cat>
          <c:val>
            <c:numRef>
              <c:f>'Visual Compare'!$S$44:$S$48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0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Selected hedge scenario P&amp;L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Unhedged P&amp;L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marker>
            <c:symbol val="none"/>
          </c:marker>
          <c:cat>
            <c:strRef>
              <c:f>'Visual Compare'!$U$44:$U$50</c:f>
              <c:strCache>
                <c:ptCount val="0"/>
              </c:strCache>
            </c:strRef>
          </c:cat>
          <c:val>
            <c:numRef>
              <c:f>'Visual Compare'!$V$44:$V$50</c:f>
              <c:numCache>
                <c:formatCode>$#,##0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Hedge P&amp;L</c:v>
          </c:tx>
          <c:spPr>
            <a:solidFill xmlns:a="http://schemas.openxmlformats.org/drawingml/2006/main">
              <a:srgbClr val="548235"/>
            </a:solidFill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strRef>
              <c:f>'Visual Compare'!$U$44:$U$50</c:f>
              <c:strCache>
                <c:ptCount val="0"/>
              </c:strCache>
            </c:strRef>
          </c:cat>
          <c:val>
            <c:numRef>
              <c:f>'Visual Compare'!$W$44:$W$50</c:f>
              <c:numCache>
                <c:formatCode>$#,##0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Hedged P&amp;L</c:v>
          </c:tx>
          <c:spPr>
            <a:solidFill xmlns:a="http://schemas.openxmlformats.org/drawingml/2006/main">
              <a:srgbClr val="17365D"/>
            </a:solidFill>
            <a:ln xmlns:a="http://schemas.openxmlformats.org/drawingml/2006/main" w="19050">
              <a:solidFill>
                <a:srgbClr val="17365D"/>
              </a:solidFill>
              <a:prstDash val="solid"/>
            </a:ln>
          </c:spPr>
          <c:marker>
            <c:symbol val="none"/>
          </c:marker>
          <c:cat>
            <c:strRef>
              <c:f>'Visual Compare'!$U$44:$U$50</c:f>
              <c:strCache>
                <c:ptCount val="0"/>
              </c:strCache>
            </c:strRef>
          </c:cat>
          <c:val>
            <c:numRef>
              <c:f>'Visual Compare'!$X$44:$X$50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Portfolio correlation by macro driver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Correlation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'Macro Correlations'!$T$6:$T$13</c:f>
              <c:strCache>
                <c:ptCount val="0"/>
              </c:strCache>
            </c:strRef>
          </c:cat>
          <c:val>
            <c:numRef>
              <c:f>'Macro Correlations'!$U$6:$U$13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Portfolio sensitivity by macro driver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Sensitivity</c:v>
          </c:tx>
          <c:spPr>
            <a:solidFill xmlns:a="http://schemas.openxmlformats.org/drawingml/2006/main">
              <a:srgbClr val="7030A0"/>
            </a:solidFill>
            <a:ln xmlns:a="http://schemas.openxmlformats.org/drawingml/2006/main" w="19050">
              <a:solidFill>
                <a:srgbClr val="7030A0"/>
              </a:solidFill>
              <a:prstDash val="solid"/>
            </a:ln>
          </c:spPr>
          <c:cat>
            <c:strRef>
              <c:f>'Macro Correlations'!$T$6:$T$13</c:f>
              <c:strCache>
                <c:ptCount val="0"/>
              </c:strCache>
            </c:strRef>
          </c:cat>
          <c:val>
            <c:numRef>
              <c:f>'Macro Correlations'!$V$6:$V$13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Estimated asset reaction to selected driver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Estimated reaction</c:v>
          </c:tx>
          <c:spPr>
            <a:solidFill xmlns:a="http://schemas.openxmlformats.org/drawingml/2006/main">
              <a:srgbClr val="2F75B5"/>
            </a:solidFill>
            <a:ln xmlns:a="http://schemas.openxmlformats.org/drawingml/2006/main" w="19050">
              <a:solidFill>
                <a:srgbClr val="2F75B5"/>
              </a:solidFill>
              <a:prstDash val="solid"/>
            </a:ln>
          </c:spPr>
          <c:cat>
            <c:strRef>
              <c:f>'Macro Reaction Lab'!$A$15:$A$28</c:f>
              <c:strCache>
                <c:ptCount val="0"/>
              </c:strCache>
            </c:strRef>
          </c:cat>
          <c:val>
            <c:numRef>
              <c:f>'Macro Reaction Lab'!$G$15:$G$28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Contribution from current long / short positions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Portfolio contribution</c:v>
          </c:tx>
          <c:spPr>
            <a:solidFill xmlns:a="http://schemas.openxmlformats.org/drawingml/2006/main">
              <a:srgbClr val="548235"/>
            </a:solidFill>
            <a:ln xmlns:a="http://schemas.openxmlformats.org/drawingml/2006/main" w="19050">
              <a:solidFill>
                <a:srgbClr val="548235"/>
              </a:solidFill>
              <a:prstDash val="solid"/>
            </a:ln>
          </c:spPr>
          <c:cat>
            <c:strRef>
              <c:f>'Macro Reaction Lab'!$A$15:$A$22</c:f>
              <c:strCache>
                <c:ptCount val="0"/>
              </c:strCache>
            </c:strRef>
          </c:cat>
          <c:val>
            <c:numRef>
              <c:f>'Macro Reaction Lab'!$H$15:$H$22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Correlation with selected driver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Correlation</c:v>
          </c:tx>
          <c:spPr>
            <a:solidFill xmlns:a="http://schemas.openxmlformats.org/drawingml/2006/main">
              <a:srgbClr val="7030A0"/>
            </a:solidFill>
            <a:ln xmlns:a="http://schemas.openxmlformats.org/drawingml/2006/main" w="19050">
              <a:solidFill>
                <a:srgbClr val="7030A0"/>
              </a:solidFill>
              <a:prstDash val="solid"/>
            </a:ln>
          </c:spPr>
          <c:cat>
            <c:strRef>
              <c:f>'Macro Reaction Lab'!$A$15:$A$28</c:f>
              <c:strCache>
                <c:ptCount val="0"/>
              </c:strCache>
            </c:strRef>
          </c:cat>
          <c:val>
            <c:numRef>
              <c:f>'Macro Reaction Lab'!$E$15:$E$28</c:f>
              <c:numCache>
                <c:formatCode>0.00x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x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Treasury price reaction by maturity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Approx. price return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9050">
              <a:solidFill>
                <a:srgbClr val="ED7D31"/>
              </a:solidFill>
              <a:prstDash val="solid"/>
            </a:ln>
          </c:spPr>
          <c:cat>
            <c:strRef>
              <c:f>'Macro Reaction Lab'!$A$37:$A$40</c:f>
              <c:strCache>
                <c:ptCount val="0"/>
              </c:strCache>
            </c:strRef>
          </c:cat>
          <c:val>
            <c:numRef>
              <c:f>'Macro Reaction Lab'!$F$37:$F$40</c:f>
              <c:numCache>
                <c:formatCode>0.00%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edec77fe03f4399"/>
        </a:graphicData>
      </a:graphic>
    </xdr:graphicFrame>
    <xdr:clientData/>
  </xdr:twoCellAnchor>
  <xdr:twoCellAnchor>
    <xdr:from>
      <xdr:col>8</xdr:col>
      <xdr:colOff>0</xdr:colOff>
      <xdr:row>19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67a451396d4b8a"/>
        </a:graphicData>
      </a:graphic>
    </xdr:graphicFrame>
    <xdr:clientData/>
  </xdr:twoCellAnchor>
  <xdr:twoCellAnchor>
    <xdr:from>
      <xdr:col>8</xdr:col>
      <xdr:colOff>0</xdr:colOff>
      <xdr:row>35</xdr:row>
      <xdr:rowOff>0</xdr:rowOff>
    </xdr:from>
    <xdr:to>
      <xdr:col>14</xdr:col>
      <xdr:colOff>0</xdr:colOff>
      <xdr:row>48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575f44040354d3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11</xdr:col>
      <xdr:colOff>0</xdr:colOff>
      <xdr:row>4</xdr:row>
      <xdr:rowOff>0</xdr:rowOff>
    </xdr:from>
    <xdr:to>
      <xdr:col>18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db047dc1d04191"/>
        </a:graphicData>
      </a:graphic>
    </xdr:graphicFrame>
    <xdr:clientData/>
  </xdr:twoCellAnchor>
  <xdr:twoCellAnchor>
    <xdr:from>
      <xdr:col>11</xdr:col>
      <xdr:colOff>0</xdr:colOff>
      <xdr:row>17</xdr:row>
      <xdr:rowOff>0</xdr:rowOff>
    </xdr:from>
    <xdr:to>
      <xdr:col>18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9e7953ee894f05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10</xdr:col>
      <xdr:colOff>0</xdr:colOff>
      <xdr:row>36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5846aa8f05e4bf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30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9df858b53e48c4"/>
        </a:graphicData>
      </a:graphic>
    </xdr:graphicFrame>
    <xdr:clientData/>
  </xdr:twoCellAnchor>
  <xdr:twoCellAnchor>
    <xdr:from>
      <xdr:col>8</xdr:col>
      <xdr:colOff>0</xdr:colOff>
      <xdr:row>13</xdr:row>
      <xdr:rowOff>0</xdr:rowOff>
    </xdr:from>
    <xdr:to>
      <xdr:col>16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f939c661b6478c"/>
        </a:graphicData>
      </a:graphic>
    </xdr:graphicFrame>
    <xdr:clientData/>
  </xdr:twoCellAnchor>
  <xdr:twoCellAnchor>
    <xdr:from>
      <xdr:col>8</xdr:col>
      <xdr:colOff>0</xdr:colOff>
      <xdr:row>30</xdr:row>
      <xdr:rowOff>0</xdr:rowOff>
    </xdr:from>
    <xdr:to>
      <xdr:col>16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4b302f5e31d45ba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9</xdr:col>
      <xdr:colOff>0</xdr:colOff>
      <xdr:row>29</xdr:row>
      <xdr:rowOff>0</xdr:rowOff>
    </xdr:from>
    <xdr:to>
      <xdr:col>16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d917ff1eca9429c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16</xdr:col>
      <xdr:colOff>0</xdr:colOff>
      <xdr:row>58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8fe68b5463c4dc0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8</xdr:col>
      <xdr:colOff>0</xdr:colOff>
      <xdr:row>40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5ae13110b949fc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10</xdr:col>
      <xdr:colOff>0</xdr:colOff>
      <xdr:row>19</xdr:row>
      <xdr:rowOff>0</xdr:rowOff>
    </xdr:from>
    <xdr:to>
      <xdr:col>16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f2a73b4b034115"/>
        </a:graphicData>
      </a:graphic>
    </xdr:graphicFrame>
    <xdr:clientData/>
  </xdr:twoCellAnchor>
  <xdr:twoCellAnchor>
    <xdr:from>
      <xdr:col>5</xdr:col>
      <xdr:colOff>0</xdr:colOff>
      <xdr:row>30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e1b67fddb57455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6</xdr:col>
      <xdr:colOff>0</xdr:colOff>
      <xdr:row>29</xdr:row>
      <xdr:rowOff>0</xdr:rowOff>
    </xdr:from>
    <xdr:to>
      <xdr:col>14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63e46630954fb3"/>
        </a:graphicData>
      </a:graphic>
    </xdr:graphicFrame>
    <xdr:clientData/>
  </xdr:twoCellAnchor>
  <xdr:twoCellAnchor>
    <xdr:from>
      <xdr:col>6</xdr:col>
      <xdr:colOff>0</xdr:colOff>
      <xdr:row>43</xdr:row>
      <xdr:rowOff>0</xdr:rowOff>
    </xdr:from>
    <xdr:to>
      <xdr:col>14</xdr:col>
      <xdr:colOff>0</xdr:colOff>
      <xdr:row>58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6d9b3c9dfe4f7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8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66b0c623ea44903"/>
        </a:graphicData>
      </a:graphic>
    </xdr:graphicFrame>
    <xdr:clientData/>
  </xdr:twoCellAnchor>
  <xdr:twoCellAnchor>
    <xdr:from>
      <xdr:col>8</xdr:col>
      <xdr:colOff>0</xdr:colOff>
      <xdr:row>9</xdr:row>
      <xdr:rowOff>0</xdr:rowOff>
    </xdr:from>
    <xdr:to>
      <xdr:col>16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be742ee80964c8f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4982c0cb0c4928"/>
        </a:graphicData>
      </a:graphic>
    </xdr:graphicFrame>
    <xdr:clientData/>
  </xdr:twoCellAnchor>
  <xdr:twoCellAnchor>
    <xdr:from>
      <xdr:col>8</xdr:col>
      <xdr:colOff>0</xdr:colOff>
      <xdr:row>22</xdr:row>
      <xdr:rowOff>0</xdr:rowOff>
    </xdr:from>
    <xdr:to>
      <xdr:col>16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d183c051274cc6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8</xdr:col>
      <xdr:colOff>0</xdr:colOff>
      <xdr:row>48</xdr:row>
      <xdr:rowOff>0</xdr:rowOff>
    </xdr:to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426fd164e64d9f"/>
        </a:graphicData>
      </a:graphic>
    </xdr:graphicFrame>
    <xdr:clientData/>
  </xdr:twoCellAnchor>
  <xdr:twoCellAnchor>
    <xdr:from>
      <xdr:col>8</xdr:col>
      <xdr:colOff>0</xdr:colOff>
      <xdr:row>35</xdr:row>
      <xdr:rowOff>0</xdr:rowOff>
    </xdr:from>
    <xdr:to>
      <xdr:col>16</xdr:col>
      <xdr:colOff>0</xdr:colOff>
      <xdr:row>48</xdr:row>
      <xdr:rowOff>0</xdr:rowOff>
    </xdr:to>
    <xdr:graphicFrame macro="">
      <xdr:nvGraphicFramePr>
        <xdr:cNvPr id="6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de98ea64e84aae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8</xdr:col>
      <xdr:colOff>0</xdr:colOff>
      <xdr:row>61</xdr:row>
      <xdr:rowOff>0</xdr:rowOff>
    </xdr:to>
    <xdr:graphicFrame macro="">
      <xdr:nvGraphicFramePr>
        <xdr:cNvPr id="7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9ee7c0870ca42b6"/>
        </a:graphicData>
      </a:graphic>
    </xdr:graphicFrame>
    <xdr:clientData/>
  </xdr:twoCellAnchor>
  <xdr:twoCellAnchor>
    <xdr:from>
      <xdr:col>8</xdr:col>
      <xdr:colOff>0</xdr:colOff>
      <xdr:row>48</xdr:row>
      <xdr:rowOff>0</xdr:rowOff>
    </xdr:from>
    <xdr:to>
      <xdr:col>16</xdr:col>
      <xdr:colOff>0</xdr:colOff>
      <xdr:row>61</xdr:row>
      <xdr:rowOff>0</xdr:rowOff>
    </xdr:to>
    <xdr:graphicFrame macro="">
      <xdr:nvGraphicFramePr>
        <xdr:cNvPr id="8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0d973d169844f9d"/>
        </a:graphicData>
      </a:graphic>
    </xdr:graphicFrame>
    <xdr:clientData/>
  </xdr:twoCellAnchor>
  <xdr:twoCellAnchor>
    <xdr:from>
      <xdr:col>0</xdr:col>
      <xdr:colOff>0</xdr:colOff>
      <xdr:row>61</xdr:row>
      <xdr:rowOff>0</xdr:rowOff>
    </xdr:from>
    <xdr:to>
      <xdr:col>8</xdr:col>
      <xdr:colOff>0</xdr:colOff>
      <xdr:row>74</xdr:row>
      <xdr:rowOff>0</xdr:rowOff>
    </xdr:to>
    <xdr:graphicFrame macro="">
      <xdr:nvGraphicFramePr>
        <xdr:cNvPr id="9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c7959065d84112"/>
        </a:graphicData>
      </a:graphic>
    </xdr:graphicFrame>
    <xdr:clientData/>
  </xdr:twoCellAnchor>
  <xdr:twoCellAnchor>
    <xdr:from>
      <xdr:col>8</xdr:col>
      <xdr:colOff>0</xdr:colOff>
      <xdr:row>61</xdr:row>
      <xdr:rowOff>0</xdr:rowOff>
    </xdr:from>
    <xdr:to>
      <xdr:col>16</xdr:col>
      <xdr:colOff>0</xdr:colOff>
      <xdr:row>74</xdr:row>
      <xdr:rowOff>0</xdr:rowOff>
    </xdr:to>
    <xdr:graphicFrame macro="">
      <xdr:nvGraphicFramePr>
        <xdr:cNvPr id="10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4ef6220d9a641ff"/>
        </a:graphicData>
      </a:graphic>
    </xdr:graphicFrame>
    <xdr:clientData/>
  </xdr:twoCellAnchor>
  <xdr:twoCellAnchor>
    <xdr:from>
      <xdr:col>0</xdr:col>
      <xdr:colOff>0</xdr:colOff>
      <xdr:row>74</xdr:row>
      <xdr:rowOff>0</xdr:rowOff>
    </xdr:from>
    <xdr:to>
      <xdr:col>8</xdr:col>
      <xdr:colOff>0</xdr:colOff>
      <xdr:row>87</xdr:row>
      <xdr:rowOff>0</xdr:rowOff>
    </xdr:to>
    <xdr:graphicFrame macro="">
      <xdr:nvGraphicFramePr>
        <xdr:cNvPr id="1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8d48cfe3b6d41cc"/>
        </a:graphicData>
      </a:graphic>
    </xdr:graphicFrame>
    <xdr:clientData/>
  </xdr:twoCellAnchor>
  <xdr:twoCellAnchor>
    <xdr:from>
      <xdr:col>8</xdr:col>
      <xdr:colOff>0</xdr:colOff>
      <xdr:row>74</xdr:row>
      <xdr:rowOff>0</xdr:rowOff>
    </xdr:from>
    <xdr:to>
      <xdr:col>16</xdr:col>
      <xdr:colOff>0</xdr:colOff>
      <xdr:row>87</xdr:row>
      <xdr:rowOff>0</xdr:rowOff>
    </xdr:to>
    <xdr:graphicFrame macro="">
      <xdr:nvGraphicFramePr>
        <xdr:cNvPr id="1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260bf07d9b64f2e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8</xdr:col>
      <xdr:colOff>0</xdr:colOff>
      <xdr:row>100</xdr:row>
      <xdr:rowOff>0</xdr:rowOff>
    </xdr:to>
    <xdr:graphicFrame macro="">
      <xdr:nvGraphicFramePr>
        <xdr:cNvPr id="1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5805a70f13041df"/>
        </a:graphicData>
      </a:graphic>
    </xdr:graphicFrame>
    <xdr:clientData/>
  </xdr:twoCellAnchor>
  <xdr:twoCellAnchor>
    <xdr:from>
      <xdr:col>8</xdr:col>
      <xdr:colOff>0</xdr:colOff>
      <xdr:row>87</xdr:row>
      <xdr:rowOff>0</xdr:rowOff>
    </xdr:from>
    <xdr:to>
      <xdr:col>16</xdr:col>
      <xdr:colOff>0</xdr:colOff>
      <xdr:row>100</xdr:row>
      <xdr:rowOff>0</xdr:rowOff>
    </xdr:to>
    <xdr:graphicFrame macro="">
      <xdr:nvGraphicFramePr>
        <xdr:cNvPr id="1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384a2361d3491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>
  <xdr:twoCellAnchor>
    <xdr:from>
      <xdr:col>11</xdr:col>
      <xdr:colOff>0</xdr:colOff>
      <xdr:row>5</xdr:row>
      <xdr:rowOff>0</xdr:rowOff>
    </xdr:from>
    <xdr:to>
      <xdr:col>18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291306e2d5421a"/>
        </a:graphicData>
      </a:graphic>
    </xdr:graphicFrame>
    <xdr:clientData/>
  </xdr:twoCellAnchor>
  <xdr:twoCellAnchor>
    <xdr:from>
      <xdr:col>11</xdr:col>
      <xdr:colOff>0</xdr:colOff>
      <xdr:row>20</xdr:row>
      <xdr:rowOff>0</xdr:rowOff>
    </xdr:from>
    <xdr:to>
      <xdr:col>18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4d6a62078d41a7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16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3fbe2480ab4363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16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064c8cb86842e7"/>
        </a:graphicData>
      </a:graphic>
    </xdr:graphicFrame>
    <xdr:clientData/>
  </xdr:twoCellAnchor>
  <xdr:twoCellAnchor>
    <xdr:from>
      <xdr:col>9</xdr:col>
      <xdr:colOff>0</xdr:colOff>
      <xdr:row>30</xdr:row>
      <xdr:rowOff>0</xdr:rowOff>
    </xdr:from>
    <xdr:to>
      <xdr:col>16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46e6e98df2f4198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16</xdr:col>
      <xdr:colOff>0</xdr:colOff>
      <xdr:row>58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c66717eb6a64e0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0a68b703a91458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1f8de092812a4e3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3.xml" Id="Re22c781599fb43a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4.xml" Id="R592c114a8186486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5.xml" Id="R36f88bc77f044b4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6.xml" Id="Ra06cf986704d4a9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7.xml" Id="R6fb711f70ec2439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8.xml" Id="Re367ae8c49d6437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9.xml" Id="R0c7391d31395460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</x:row>
    <x:row r="2">
      <x:c r="A2" s="1" t="str">
        <x:v>Retail Alpha &amp; Hedge Lab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</x:row>
    <x:row r="3">
      <x:c r="A3" s="3" t="str">
        <x:v>2026 YTD through 2026-09-18 | editable long/short portfolio | historical relationships, not forecasts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</x:row>
    <x:row r="4">
      <x:c r="A4" s="130" t="str">
        <x:v>Start with Visual Compare, then use Macro Reaction Lab for interactive shocks, Macro Correlations for historical relationships, and Hedge Lab for hedge sizing.</x:v>
      </x:c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</x:row>
    <x:row r="5" ht="20" customHeight="1">
      <x:c r="A5" s="8" t="str">
        <x:v>Strategy</x:v>
      </x:c>
      <x:c r="B5" s="9" t="str">
        <x:v>YTD return</x:v>
      </x:c>
      <x:c r="C5" s="9" t="str">
        <x:v>Annualized volatility</x:v>
      </x:c>
      <x:c r="D5" s="9" t="str">
        <x:v>Beta vs SPY</x:v>
      </x:c>
      <x:c r="E5" s="9" t="str">
        <x:v>Maximum drawdown</x:v>
      </x:c>
      <x:c r="F5" s="10" t="str">
        <x:v>95% historical VaR</x:v>
      </x:c>
      <x:c r="G5" s="76"/>
      <x:c r="H5" s="74"/>
      <x:c r="I5" s="74"/>
      <x:c r="J5" s="74"/>
      <x:c r="K5" s="74"/>
      <x:c r="L5" s="74"/>
      <x:c r="M5" s="74"/>
      <x:c r="N5" s="74"/>
    </x:row>
    <x:row r="6" ht="20" customHeight="1">
      <x:c r="A6" s="77" t="str">
        <x:v>Portfolio</x:v>
      </x:c>
      <x:c r="B6" s="78" t="n">
        <x:f>'Daily Analysis'!H182-1</x:f>
        <x:v>0.42674782255896404</x:v>
      </x:c>
      <x:c r="C6" s="78" t="n">
        <x:f>STDEV('Daily Analysis'!$B$4:$B$182)*SQRT(252)</x:f>
        <x:v>0.2526214374511272</x:v>
      </x:c>
      <x:c r="D6" s="79" t="n">
        <x:f>COVAR('Daily Analysis'!$B$4:$B$182,'Daily Analysis'!$E$4:$E$182)/VAR('Daily Analysis'!$E$4:$E$182)</x:f>
        <x:v>1.4628189545064774</x:v>
      </x:c>
      <x:c r="E6" s="78" t="n">
        <x:f>MIN('Daily Analysis'!$N$4:$N$182)</x:f>
        <x:v>-0.1408326492904579</x:v>
      </x:c>
      <x:c r="F6" s="78" t="n">
        <x:f>-PERCENTILE('Daily Analysis'!$B$4:$B$182,0.05)</x:f>
        <x:v>0.02260331166567</x:v>
      </x:c>
      <x:c r="G6" s="76"/>
      <x:c r="H6" s="74"/>
      <x:c r="I6" s="74"/>
      <x:c r="J6" s="74"/>
      <x:c r="K6" s="74"/>
      <x:c r="L6" s="74"/>
      <x:c r="M6" s="74"/>
      <x:c r="N6" s="74"/>
    </x:row>
    <x:row r="7" ht="20" customHeight="1">
      <x:c r="A7" s="80" t="str">
        <x:v>Portfolio after beta hedge</x:v>
      </x:c>
      <x:c r="B7" s="81" t="n">
        <x:f>'Daily Analysis'!I182-1</x:f>
        <x:v>0.3168632844197852</x:v>
      </x:c>
      <x:c r="C7" s="81" t="n">
        <x:f>STDEV('Daily Analysis'!$D$4:$D$182)*SQRT(252)</x:f>
        <x:v>0.18790386592536082</x:v>
      </x:c>
      <x:c r="D7" s="82" t="n">
        <x:f>COVAR('Daily Analysis'!$D$4:$D$182,'Daily Analysis'!$E$4:$E$182)/VAR('Daily Analysis'!$E$4:$E$182)</x:f>
        <x:v>0.7314094772532382</x:v>
      </x:c>
      <x:c r="E7" s="81" t="n">
        <x:f>MIN('Daily Analysis'!$P$4:$P$182)</x:f>
        <x:v>-0.08148122279394876</x:v>
      </x:c>
      <x:c r="F7" s="81" t="n">
        <x:f>-PERCENTILE('Daily Analysis'!$D$4:$D$182,0.05)</x:f>
        <x:v>0.01633988023281</x:v>
      </x:c>
      <x:c r="G7" s="76"/>
      <x:c r="H7" s="74"/>
      <x:c r="I7" s="74"/>
      <x:c r="J7" s="74"/>
      <x:c r="K7" s="74"/>
      <x:c r="L7" s="74"/>
      <x:c r="M7" s="74"/>
      <x:c r="N7" s="74"/>
    </x:row>
    <x:row r="8" ht="20" customHeight="1">
      <x:c r="A8" s="83" t="str">
        <x:v>SPY</x:v>
      </x:c>
      <x:c r="B8" s="84" t="n">
        <x:f>'Daily Analysis'!J182-1</x:f>
        <x:v>0.12364323737075811</x:v>
      </x:c>
      <x:c r="C8" s="84" t="n">
        <x:f>STDEV('Daily Analysis'!$E$4:$E$182)*SQRT(252)</x:f>
        <x:v>0.13253857478064393</x:v>
      </x:c>
      <x:c r="D8" s="85" t="n">
        <x:f>COVAR('Daily Analysis'!$E$4:$E$182,'Daily Analysis'!$E$4:$E$182)/VAR('Daily Analysis'!$E$4:$E$182)</x:f>
        <x:v>0.9944134078212292</x:v>
      </x:c>
      <x:c r="E8" s="84" t="n">
        <x:f>MIN('Daily Analysis'!$R$4:$R$182)</x:f>
        <x:v>-0.08884972983911366</x:v>
      </x:c>
      <x:c r="F8" s="84" t="n">
        <x:f>-PERCENTILE('Daily Analysis'!$E$4:$E$182,0.05)</x:f>
        <x:v>0.01435431490818</x:v>
      </x:c>
      <x:c r="G8" s="76"/>
      <x:c r="H8" s="74"/>
      <x:c r="I8" s="74"/>
      <x:c r="J8" s="74"/>
      <x:c r="K8" s="74"/>
      <x:c r="L8" s="74"/>
      <x:c r="M8" s="74"/>
      <x:c r="N8" s="74"/>
    </x:row>
    <x:row r="9" ht="20" customHeight="1">
      <x:c r="A9" s="83" t="str">
        <x:v>QQQ</x:v>
      </x:c>
      <x:c r="B9" s="84" t="n">
        <x:f>'Daily Analysis'!K182-1</x:f>
        <x:v>0.17946485100574194</x:v>
      </x:c>
      <x:c r="C9" s="84" t="n">
        <x:f>STDEV('Daily Analysis'!$F$4:$F$182)*SQRT(252)</x:f>
        <x:v>0.2074500267290833</x:v>
      </x:c>
      <x:c r="D9" s="85" t="n">
        <x:f>COVAR('Daily Analysis'!$F$4:$F$182,'Daily Analysis'!$E$4:$E$182)/VAR('Daily Analysis'!$E$4:$E$182)</x:f>
        <x:v>1.434647499204293</x:v>
      </x:c>
      <x:c r="E9" s="84" t="n">
        <x:f>MIN('Daily Analysis'!$T$4:$T$182)</x:f>
        <x:v>-0.11723576957706416</x:v>
      </x:c>
      <x:c r="F9" s="84" t="n">
        <x:f>-PERCENTILE('Daily Analysis'!$F$4:$F$182,0.05)</x:f>
        <x:v>0.0189856186021</x:v>
      </x:c>
      <x:c r="G9" s="76"/>
      <x:c r="H9" s="74"/>
      <x:c r="I9" s="74"/>
      <x:c r="J9" s="74"/>
      <x:c r="K9" s="74"/>
      <x:c r="L9" s="74"/>
      <x:c r="M9" s="74"/>
      <x:c r="N9" s="74"/>
    </x:row>
    <x:row r="10" ht="20" customHeight="1">
      <x:c r="A10" s="86" t="str">
        <x:v>IWM</x:v>
      </x:c>
      <x:c r="B10" s="87" t="n">
        <x:f>'Daily Analysis'!L182-1</x:f>
        <x:v>0.14971976365841733</x:v>
      </x:c>
      <x:c r="C10" s="87" t="n">
        <x:f>STDEV('Daily Analysis'!$G$4:$G$182)*SQRT(252)</x:f>
        <x:v>0.1842216106166394</x:v>
      </x:c>
      <x:c r="D10" s="88" t="n">
        <x:f>COVAR('Daily Analysis'!$G$4:$G$182,'Daily Analysis'!$E$4:$E$182)/VAR('Daily Analysis'!$E$4:$E$182)</x:f>
        <x:v>1.1412942224021165</x:v>
      </x:c>
      <x:c r="E10" s="87" t="n">
        <x:f>MIN('Daily Analysis'!$V$4:$V$182)</x:f>
        <x:v>-0.11028496929304854</x:v>
      </x:c>
      <x:c r="F10" s="87" t="n">
        <x:f>-PERCENTILE('Daily Analysis'!$G$4:$G$182,0.05)</x:f>
        <x:v>0.01758586900372</x:v>
      </x:c>
      <x:c r="G10" s="76"/>
      <x:c r="H10" s="74"/>
      <x:c r="I10" s="74"/>
      <x:c r="J10" s="74"/>
      <x:c r="K10" s="74"/>
      <x:c r="L10" s="74"/>
      <x:c r="M10" s="74"/>
      <x:c r="N10" s="74"/>
    </x:row>
    <x:row r="11" ht="20" customHeight="1">
      <x:c r="A11" s="76"/>
      <x:c r="B11" s="76"/>
      <x:c r="C11" s="76"/>
      <x:c r="D11" s="76"/>
      <x:c r="E11" s="76"/>
      <x:c r="F11" s="76"/>
      <x:c r="G11" s="76"/>
      <x:c r="H11" s="74"/>
      <x:c r="I11" s="74"/>
      <x:c r="J11" s="74"/>
      <x:c r="K11" s="74"/>
      <x:c r="L11" s="74"/>
      <x:c r="M11" s="74"/>
      <x:c r="N11" s="74"/>
    </x:row>
    <x:row r="12" ht="20" customHeight="1">
      <x:c r="A12" s="76"/>
      <x:c r="B12" s="76"/>
      <x:c r="C12" s="76"/>
      <x:c r="D12" s="76"/>
      <x:c r="E12" s="76"/>
      <x:c r="F12" s="76"/>
      <x:c r="G12" s="76"/>
      <x:c r="H12" s="74"/>
      <x:c r="I12" s="74"/>
      <x:c r="J12" s="74"/>
      <x:c r="K12" s="74"/>
      <x:c r="L12" s="74"/>
      <x:c r="M12" s="74"/>
      <x:c r="N12" s="74"/>
    </x:row>
    <x:row r="13" ht="20" customHeight="1">
      <x:c r="A13" s="67" t="str">
        <x:v>Portfolio exposure and selected hedge</x:v>
      </x:c>
      <x:c r="B13" s="68"/>
      <x:c r="C13" s="68"/>
      <x:c r="D13" s="68"/>
      <x:c r="E13" s="68"/>
      <x:c r="F13" s="69"/>
      <x:c r="G13" s="76"/>
      <x:c r="H13" s="74"/>
      <x:c r="I13" s="74"/>
      <x:c r="J13" s="74"/>
      <x:c r="K13" s="74"/>
      <x:c r="L13" s="74"/>
      <x:c r="M13" s="74"/>
      <x:c r="N13" s="74"/>
    </x:row>
    <x:row r="14" ht="20" customHeight="1">
      <x:c r="A14" s="76" t="str">
        <x:v>Gross exposure</x:v>
      </x:c>
      <x:c r="B14" s="89" t="n">
        <x:f>'Portfolio'!D15</x:f>
        <x:v>50000</x:v>
      </x:c>
      <x:c r="C14" s="76"/>
      <x:c r="D14" s="76" t="str">
        <x:v>Hedge ticker</x:v>
      </x:c>
      <x:c r="E14" s="76" t="str">
        <x:f>'Portfolio'!D20</x:f>
        <x:v>SPY</x:v>
      </x:c>
      <x:c r="F14" s="76"/>
      <x:c r="G14" s="76"/>
      <x:c r="H14" s="74"/>
      <x:c r="I14" s="74"/>
      <x:c r="J14" s="74"/>
      <x:c r="K14" s="74"/>
      <x:c r="L14" s="74"/>
      <x:c r="M14" s="74"/>
      <x:c r="N14" s="74"/>
    </x:row>
    <x:row r="15" ht="20" customHeight="1">
      <x:c r="A15" s="76" t="str">
        <x:v>Net exposure</x:v>
      </x:c>
      <x:c r="B15" s="89" t="n">
        <x:f>'Portfolio'!D16</x:f>
        <x:v>50000</x:v>
      </x:c>
      <x:c r="C15" s="76"/>
      <x:c r="D15" s="76" t="str">
        <x:v>Current annualized vol</x:v>
      </x:c>
      <x:c r="E15" s="90" t="n">
        <x:f>C6</x:f>
        <x:v>0.2526214374511272</x:v>
      </x:c>
      <x:c r="F15" s="76"/>
      <x:c r="G15" s="76"/>
      <x:c r="H15" s="74"/>
      <x:c r="I15" s="74"/>
      <x:c r="J15" s="74"/>
      <x:c r="K15" s="74"/>
      <x:c r="L15" s="74"/>
      <x:c r="M15" s="74"/>
      <x:c r="N15" s="74"/>
    </x:row>
    <x:row r="16" ht="20" customHeight="1">
      <x:c r="A16" s="76" t="str">
        <x:v>Portfolio beta</x:v>
      </x:c>
      <x:c r="B16" s="91" t="n">
        <x:f>'Portfolio'!G15</x:f>
        <x:v>1.4628189545064765</x:v>
      </x:c>
      <x:c r="C16" s="76"/>
      <x:c r="D16" s="76" t="str">
        <x:v>Hedged annualized vol</x:v>
      </x:c>
      <x:c r="E16" s="90" t="n">
        <x:f>C7</x:f>
        <x:v>0.18790386592536082</x:v>
      </x:c>
      <x:c r="F16" s="76"/>
      <x:c r="G16" s="76"/>
      <x:c r="H16" s="74"/>
      <x:c r="I16" s="74"/>
      <x:c r="J16" s="74"/>
      <x:c r="K16" s="74"/>
      <x:c r="L16" s="74"/>
      <x:c r="M16" s="74"/>
      <x:c r="N16" s="74"/>
    </x:row>
    <x:row r="17" ht="20" customHeight="1">
      <x:c r="A17" s="76" t="str">
        <x:v>Target beta hedge</x:v>
      </x:c>
      <x:c r="B17" s="92" t="n">
        <x:f>'Portfolio'!D21</x:f>
        <x:v>0.5</x:v>
      </x:c>
      <x:c r="C17" s="76"/>
      <x:c r="D17" s="76" t="str">
        <x:v>Volatility change</x:v>
      </x:c>
      <x:c r="E17" s="90" t="n">
        <x:f>E16-E15</x:f>
        <x:v>-0.06471757152576638</x:v>
      </x:c>
      <x:c r="F17" s="76"/>
      <x:c r="G17" s="76"/>
      <x:c r="H17" s="74"/>
      <x:c r="I17" s="74"/>
      <x:c r="J17" s="74"/>
      <x:c r="K17" s="74"/>
      <x:c r="L17" s="74"/>
      <x:c r="M17" s="74"/>
      <x:c r="N17" s="74"/>
    </x:row>
    <x:row r="18" ht="20" customHeight="1">
      <x:c r="A18" s="76" t="str">
        <x:v>Indicative short notional</x:v>
      </x:c>
      <x:c r="B18" s="89" t="n">
        <x:f>'Portfolio'!D23</x:f>
        <x:v>36775.92596301394</x:v>
      </x:c>
      <x:c r="C18" s="76"/>
      <x:c r="D18" s="76" t="str">
        <x:v>Remaining beta</x:v>
      </x:c>
      <x:c r="E18" s="91" t="n">
        <x:f>D7</x:f>
        <x:v>0.7314094772532382</x:v>
      </x:c>
      <x:c r="F18" s="76"/>
      <x:c r="G18" s="76"/>
      <x:c r="H18" s="74"/>
      <x:c r="I18" s="74"/>
      <x:c r="J18" s="74"/>
      <x:c r="K18" s="74"/>
      <x:c r="L18" s="74"/>
      <x:c r="M18" s="74"/>
      <x:c r="N18" s="74"/>
    </x:row>
    <x:row r="19" ht="20" customHeight="1">
      <x:c r="A19" s="76"/>
      <x:c r="B19" s="76"/>
      <x:c r="C19" s="76"/>
      <x:c r="D19" s="76"/>
      <x:c r="E19" s="76"/>
      <x:c r="F19" s="76"/>
      <x:c r="G19" s="76"/>
      <x:c r="H19" s="74"/>
      <x:c r="I19" s="74"/>
      <x:c r="J19" s="74"/>
      <x:c r="K19" s="74"/>
      <x:c r="L19" s="74"/>
      <x:c r="M19" s="74"/>
      <x:c r="N19" s="74"/>
    </x:row>
    <x:row r="20" ht="20" customHeight="1">
      <x:c r="A20" s="76"/>
      <x:c r="B20" s="76"/>
      <x:c r="C20" s="76"/>
      <x:c r="D20" s="76"/>
      <x:c r="E20" s="76"/>
      <x:c r="F20" s="76"/>
      <x:c r="G20" s="76"/>
      <x:c r="H20" s="74"/>
      <x:c r="I20" s="74"/>
      <x:c r="J20" s="74"/>
      <x:c r="K20" s="74"/>
      <x:c r="L20" s="74"/>
      <x:c r="M20" s="74"/>
      <x:c r="N20" s="74"/>
    </x:row>
    <x:row r="21" ht="20" customHeight="1">
      <x:c r="A21" s="8" t="str">
        <x:v>Candidate hedge</x:v>
      </x:c>
      <x:c r="B21" s="9" t="str">
        <x:v>Asset class</x:v>
      </x:c>
      <x:c r="C21" s="9" t="str">
        <x:v>Correlation</x:v>
      </x:c>
      <x:c r="D21" s="9" t="str">
        <x:v>Hedge ratio</x:v>
      </x:c>
      <x:c r="E21" s="9" t="str">
        <x:v>Direction</x:v>
      </x:c>
      <x:c r="F21" s="9" t="str">
        <x:v>Notional</x:v>
      </x:c>
      <x:c r="G21" s="10" t="str">
        <x:v>Residual vol</x:v>
      </x:c>
      <x:c r="H21" s="74"/>
      <x:c r="I21" s="74"/>
      <x:c r="J21" s="74"/>
      <x:c r="K21" s="74"/>
      <x:c r="L21" s="74"/>
      <x:c r="M21" s="74"/>
      <x:c r="N21" s="74"/>
    </x:row>
    <x:row r="22" ht="20" customHeight="1">
      <x:c r="A22" s="76" t="str">
        <x:f>'Portfolio'!A29</x:f>
        <x:v>SPY</x:v>
      </x:c>
      <x:c r="B22" s="76" t="str">
        <x:f>'Portfolio'!B29</x:f>
        <x:v>Equity index</x:v>
      </x:c>
      <x:c r="C22" s="91" t="n">
        <x:f>'Portfolio'!C29</x:f>
        <x:v>0.7717838774976222</x:v>
      </x:c>
      <x:c r="D22" s="91" t="n">
        <x:f>'Portfolio'!D29</x:f>
        <x:v>1.4628189545064774</x:v>
      </x:c>
      <x:c r="E22" s="76" t="str">
        <x:f>'Portfolio'!E29</x:f>
        <x:v>Short</x:v>
      </x:c>
      <x:c r="F22" s="89" t="n">
        <x:f>'Portfolio'!F29</x:f>
        <x:v>73140.94772532387</x:v>
      </x:c>
      <x:c r="G22" s="90" t="n">
        <x:f>'Portfolio'!G29</x:f>
        <x:v>0.16195110299430823</x:v>
      </x:c>
      <x:c r="H22" s="74"/>
      <x:c r="I22" s="74"/>
      <x:c r="J22" s="74"/>
      <x:c r="K22" s="74"/>
      <x:c r="L22" s="74"/>
      <x:c r="M22" s="74"/>
      <x:c r="N22" s="74"/>
    </x:row>
    <x:row r="23" ht="20" customHeight="1">
      <x:c r="A23" s="76" t="str">
        <x:f>'Portfolio'!A30</x:f>
        <x:v>QQQ</x:v>
      </x:c>
      <x:c r="B23" s="76" t="str">
        <x:f>'Portfolio'!B30</x:f>
        <x:v>Equity growth</x:v>
      </x:c>
      <x:c r="C23" s="91" t="n">
        <x:f>'Portfolio'!C30</x:f>
        <x:v>0.8370589213969616</x:v>
      </x:c>
      <x:c r="D23" s="91" t="n">
        <x:f>'Portfolio'!D30</x:f>
        <x:v>1.0136305881391792</x:v>
      </x:c>
      <x:c r="E23" s="76" t="str">
        <x:f>'Portfolio'!E30</x:f>
        <x:v>Short</x:v>
      </x:c>
      <x:c r="F23" s="89" t="n">
        <x:f>'Portfolio'!F30</x:f>
        <x:v>50681.52940695896</x:v>
      </x:c>
      <x:c r="G23" s="90" t="n">
        <x:f>'Portfolio'!G30</x:f>
        <x:v>0.14000315229836308</x:v>
      </x:c>
      <x:c r="H23" s="74"/>
      <x:c r="I23" s="74"/>
      <x:c r="J23" s="74"/>
      <x:c r="K23" s="74"/>
      <x:c r="L23" s="74"/>
      <x:c r="M23" s="74"/>
      <x:c r="N23" s="74"/>
    </x:row>
    <x:row r="24" ht="20" customHeight="1">
      <x:c r="A24" s="76" t="str">
        <x:f>'Portfolio'!A31</x:f>
        <x:v>TLT</x:v>
      </x:c>
      <x:c r="B24" s="76" t="str">
        <x:f>'Portfolio'!B31</x:f>
        <x:v>Rates</x:v>
      </x:c>
      <x:c r="C24" s="91" t="n">
        <x:f>'Portfolio'!C31</x:f>
        <x:v>0.22776875362218543</x:v>
      </x:c>
      <x:c r="D24" s="91" t="n">
        <x:f>'Portfolio'!D31</x:f>
        <x:v>0.5978251269342779</x:v>
      </x:c>
      <x:c r="E24" s="76" t="str">
        <x:f>'Portfolio'!E31</x:f>
        <x:v>Short</x:v>
      </x:c>
      <x:c r="F24" s="89" t="n">
        <x:f>'Portfolio'!F31</x:f>
        <x:v>29891.256346713897</x:v>
      </x:c>
      <x:c r="G24" s="90" t="n">
        <x:f>'Portfolio'!G31</x:f>
        <x:v>0.24605631786525084</x:v>
      </x:c>
      <x:c r="H24" s="74"/>
      <x:c r="I24" s="74"/>
      <x:c r="J24" s="74"/>
      <x:c r="K24" s="74"/>
      <x:c r="L24" s="74"/>
      <x:c r="M24" s="74"/>
      <x:c r="N24" s="74"/>
    </x:row>
    <x:row r="25" ht="20" customHeight="1">
      <x:c r="A25" s="76" t="str">
        <x:f>'Portfolio'!A32</x:f>
        <x:v>HYG</x:v>
      </x:c>
      <x:c r="B25" s="76" t="str">
        <x:f>'Portfolio'!B32</x:f>
        <x:v>Credit</x:v>
      </x:c>
      <x:c r="C25" s="91" t="n">
        <x:f>'Portfolio'!C32</x:f>
        <x:v>0.5872513020959547</x:v>
      </x:c>
      <x:c r="D25" s="91" t="n">
        <x:f>'Portfolio'!D32</x:f>
        <x:v>3.672810957983141</x:v>
      </x:c>
      <x:c r="E25" s="76" t="str">
        <x:f>'Portfolio'!E32</x:f>
        <x:v>Short</x:v>
      </x:c>
      <x:c r="F25" s="89" t="n">
        <x:f>'Portfolio'!F32</x:f>
        <x:v>183640.54789915704</x:v>
      </x:c>
      <x:c r="G25" s="90" t="n">
        <x:f>'Portfolio'!G32</x:f>
        <x:v>0.2050717245079495</x:v>
      </x:c>
      <x:c r="H25" s="74"/>
      <x:c r="I25" s="74"/>
      <x:c r="J25" s="74"/>
      <x:c r="K25" s="74"/>
      <x:c r="L25" s="74"/>
      <x:c r="M25" s="74"/>
      <x:c r="N25" s="74"/>
    </x:row>
    <x:row r="26" ht="20" customHeight="1">
      <x:c r="A26" s="76" t="str">
        <x:f>'Portfolio'!A33</x:f>
        <x:v>GLD</x:v>
      </x:c>
      <x:c r="B26" s="76" t="str">
        <x:f>'Portfolio'!B33</x:f>
        <x:v>Gold</x:v>
      </x:c>
      <x:c r="C26" s="91" t="n">
        <x:f>'Portfolio'!C33</x:f>
        <x:v>0.4565496301682131</x:v>
      </x:c>
      <x:c r="D26" s="91" t="n">
        <x:f>'Portfolio'!D33</x:f>
        <x:v>0.3660063413766833</x:v>
      </x:c>
      <x:c r="E26" s="76" t="str">
        <x:f>'Portfolio'!E33</x:f>
        <x:v>Short</x:v>
      </x:c>
      <x:c r="F26" s="89" t="n">
        <x:f>'Portfolio'!F33</x:f>
        <x:v>18300.317068834167</x:v>
      </x:c>
      <x:c r="G26" s="90" t="n">
        <x:f>'Portfolio'!G33</x:f>
        <x:v>0.22508624530684007</x:v>
      </x:c>
      <x:c r="H26" s="74"/>
      <x:c r="I26" s="74"/>
      <x:c r="J26" s="74"/>
      <x:c r="K26" s="74"/>
      <x:c r="L26" s="74"/>
      <x:c r="M26" s="74"/>
      <x:c r="N26" s="74"/>
    </x:row>
    <x:row r="27" ht="20" customHeight="1">
      <x:c r="A27" s="76" t="str">
        <x:f>'Portfolio'!A34</x:f>
        <x:v>UUP</x:v>
      </x:c>
      <x:c r="B27" s="76" t="str">
        <x:f>'Portfolio'!B34</x:f>
        <x:v>FX / USD</x:v>
      </x:c>
      <x:c r="C27" s="91" t="n">
        <x:f>'Portfolio'!C34</x:f>
        <x:v>-0.3007979108742413</x:v>
      </x:c>
      <x:c r="D27" s="91" t="n">
        <x:f>'Portfolio'!D34</x:f>
        <x:v>-1.2903342651702252</x:v>
      </x:c>
      <x:c r="E27" s="76" t="str">
        <x:f>'Portfolio'!E34</x:f>
        <x:v>Long</x:v>
      </x:c>
      <x:c r="F27" s="89" t="n">
        <x:f>'Portfolio'!F34</x:f>
        <x:v>64516.71325851126</x:v>
      </x:c>
      <x:c r="G27" s="90" t="n">
        <x:f>'Portfolio'!G34</x:f>
        <x:v>0.2410554918355035</x:v>
      </x:c>
      <x:c r="H27" s="74"/>
      <x:c r="I27" s="74"/>
      <x:c r="J27" s="74"/>
      <x:c r="K27" s="74"/>
      <x:c r="L27" s="74"/>
      <x:c r="M27" s="74"/>
      <x:c r="N27" s="74"/>
    </x:row>
    <x:row r="28" ht="20" customHeight="1">
      <x:c r="A28" s="76" t="str">
        <x:f>'Portfolio'!A35</x:f>
        <x:v>USO</x:v>
      </x:c>
      <x:c r="B28" s="76" t="str">
        <x:f>'Portfolio'!B35</x:f>
        <x:v>Oil</x:v>
      </x:c>
      <x:c r="C28" s="91" t="n">
        <x:f>'Portfolio'!C35</x:f>
        <x:v>-0.31084746378458045</x:v>
      </x:c>
      <x:c r="D28" s="91" t="n">
        <x:f>'Portfolio'!D35</x:f>
        <x:v>-0.14046733533038347</x:v>
      </x:c>
      <x:c r="E28" s="76" t="str">
        <x:f>'Portfolio'!E35</x:f>
        <x:v>Long</x:v>
      </x:c>
      <x:c r="F28" s="89" t="n">
        <x:f>'Portfolio'!F35</x:f>
        <x:v>7023.366766519173</x:v>
      </x:c>
      <x:c r="G28" s="90" t="n">
        <x:f>'Portfolio'!G35</x:f>
        <x:v>0.24024955618539917</x:v>
      </x:c>
      <x:c r="H28" s="74"/>
      <x:c r="I28" s="74"/>
      <x:c r="J28" s="74"/>
      <x:c r="K28" s="74"/>
      <x:c r="L28" s="74"/>
      <x:c r="M28" s="74"/>
      <x:c r="N28" s="74"/>
    </x:row>
    <x:row r="29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</x:row>
    <x:row r="30">
      <x:c r="A30" s="118" t="str">
        <x:v>Portfolio takeaways</x:v>
      </x:c>
      <x:c r="B30" s="118"/>
      <x:c r="C30" s="118"/>
      <x:c r="D30" s="118"/>
      <x:c r="E30" s="118"/>
      <x:c r="F30" s="118"/>
      <x:c r="G30" s="118"/>
      <x:c r="H30" s="74"/>
      <x:c r="I30" s="22" t="str">
        <x:v>How to read the tool</x:v>
      </x:c>
      <x:c r="J30" s="22"/>
      <x:c r="K30" s="22"/>
      <x:c r="L30" s="22"/>
      <x:c r="M30" s="22"/>
      <x:c r="N30" s="22"/>
    </x:row>
    <x:row r="31">
      <x:c r="A31" s="74" t="str">
        <x:v>Largest risk contributor</x:v>
      </x:c>
      <x:c r="B31" s="74"/>
      <x:c r="C31" s="126" t="str">
        <x:f>'Risk Decomp'!B20</x:f>
        <x:v>MU</x:v>
      </x:c>
      <x:c r="D31" s="74"/>
      <x:c r="E31" s="74"/>
      <x:c r="F31" s="74"/>
      <x:c r="G31" s="74"/>
      <x:c r="H31" s="74"/>
      <x:c r="I31" s="53" t="str">
        <x:v>1</x:v>
      </x:c>
      <x:c r="J31" s="74" t="str">
        <x:v>Enter long/short positions and values on Portfolio.</x:v>
      </x:c>
      <x:c r="K31" s="74"/>
      <x:c r="L31" s="74"/>
      <x:c r="M31" s="74"/>
      <x:c r="N31" s="74"/>
    </x:row>
    <x:row r="32">
      <x:c r="A32" s="74" t="str">
        <x:v>Largest YTD return contributor</x:v>
      </x:c>
      <x:c r="B32" s="74"/>
      <x:c r="C32" s="126" t="str">
        <x:f>'Risk Decomp'!B21</x:f>
        <x:v>MU</x:v>
      </x:c>
      <x:c r="D32" s="74"/>
      <x:c r="E32" s="74"/>
      <x:c r="F32" s="74"/>
      <x:c r="G32" s="74"/>
      <x:c r="H32" s="74"/>
      <x:c r="I32" s="53" t="str">
        <x:v>2</x:v>
      </x:c>
      <x:c r="J32" s="74" t="str">
        <x:v>Choose how much market beta to hedge.</x:v>
      </x:c>
      <x:c r="K32" s="74"/>
      <x:c r="L32" s="74"/>
      <x:c r="M32" s="74"/>
      <x:c r="N32" s="74"/>
    </x:row>
    <x:row r="33">
      <x:c r="A33" s="74" t="str">
        <x:v>Lowest residual volatility hedge</x:v>
      </x:c>
      <x:c r="B33" s="74"/>
      <x:c r="C33" s="126" t="str">
        <x:f>INDEX('Portfolio'!A29:A35,MATCH(MIN('Portfolio'!G29:G35),'Portfolio'!G29:G35,0))</x:f>
        <x:v>QQQ</x:v>
      </x:c>
      <x:c r="D33" s="74"/>
      <x:c r="E33" s="74"/>
      <x:c r="F33" s="74"/>
      <x:c r="G33" s="74"/>
      <x:c r="H33" s="74"/>
      <x:c r="I33" s="53" t="str">
        <x:v>3</x:v>
      </x:c>
      <x:c r="J33" s="74" t="str">
        <x:v>Compare the selected beta hedge with cross-asset candidates.</x:v>
      </x:c>
      <x:c r="K33" s="74"/>
      <x:c r="L33" s="74"/>
      <x:c r="M33" s="74"/>
      <x:c r="N33" s="74"/>
    </x:row>
    <x:row r="34">
      <x:c r="A34" s="74" t="str">
        <x:v>Dominant theme</x:v>
      </x:c>
      <x:c r="B34" s="74"/>
      <x:c r="C34" s="126" t="str">
        <x:f>INDEX('Factors &amp; Themes'!F15:F28,MATCH(MAX('Factors &amp; Themes'!G15:G28),'Factors &amp; Themes'!G15:G28,0))</x:f>
        <x:v>Semiconductors</x:v>
      </x:c>
      <x:c r="D34" s="74"/>
      <x:c r="E34" s="74"/>
      <x:c r="F34" s="74"/>
      <x:c r="G34" s="74"/>
      <x:c r="H34" s="74"/>
      <x:c r="I34" s="53" t="str">
        <x:v>4</x:v>
      </x:c>
      <x:c r="J34" s="74" t="str">
        <x:v>Treat results as historical estimates. Correlations and betas change.</x:v>
      </x:c>
      <x:c r="K34" s="74"/>
      <x:c r="L34" s="74"/>
      <x:c r="M34" s="74"/>
      <x:c r="N34" s="74"/>
    </x:row>
    <x:row r="35">
      <x:c r="A35" s="74" t="str">
        <x:v>Deep-dive pages</x:v>
      </x:c>
      <x:c r="B35" s="74"/>
      <x:c r="C35" s="129" t="str">
        <x:v>Visual Compare, Macro Reaction Lab, Macro Correlations, S&amp;T Pitch, Hedge Lab, Risk Decomp, Factors &amp; Themes, FICC &amp; Stress</x:v>
      </x:c>
      <x:c r="D35" s="74"/>
      <x:c r="E35" s="74"/>
      <x:c r="F35" s="74"/>
      <x:c r="G35" s="74"/>
      <x:c r="H35" s="74"/>
      <x:c r="I35" s="53" t="str">
        <x:v>Next</x:v>
      </x:c>
      <x:c r="J35" s="74" t="str">
        <x:v>Review the three deep-dive pages for position risk, factor tilts, and cross-asset stress results.</x:v>
      </x:c>
      <x:c r="K35" s="74"/>
      <x:c r="L35" s="74"/>
      <x:c r="M35" s="74"/>
      <x:c r="N35" s="74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</x:row>
    <x:row r="37">
      <x:c r="A37" s="147" t="str">
        <x:v>S&amp;T hedge recommendation</x:v>
      </x:c>
      <x:c r="B37" s="148"/>
      <x:c r="C37" s="148"/>
      <x:c r="D37" s="148"/>
      <x:c r="E37" s="148"/>
      <x:c r="F37" s="148"/>
      <x:c r="G37" s="149"/>
      <x:c r="H37"/>
      <x:c r="I37"/>
      <x:c r="J37"/>
      <x:c r="K37"/>
      <x:c r="L37"/>
      <x:c r="M37"/>
      <x:c r="N37"/>
    </x:row>
    <x:row r="38">
      <x:c r="A38" s="205" t="str">
        <x:v>Trade</x:v>
      </x:c>
      <x:c r="B38"/>
      <x:c r="C38" s="209" t="str">
        <x:f>'S&amp;T Pitch'!B6</x:f>
        <x:v>Short QQQ at 50% hedge strength</x:v>
      </x:c>
      <x:c r="D38"/>
      <x:c r="E38"/>
      <x:c r="F38"/>
      <x:c r="G38"/>
      <x:c r="H38"/>
      <x:c r="I38"/>
      <x:c r="J38"/>
      <x:c r="K38"/>
      <x:c r="L38"/>
      <x:c r="M38"/>
      <x:c r="N38"/>
    </x:row>
    <x:row r="39">
      <x:c r="A39" s="205" t="str">
        <x:v>Suggested notional</x:v>
      </x:c>
      <x:c r="B39"/>
      <x:c r="C39" s="210" t="n">
        <x:f>'Hedge Lab'!B10</x:f>
        <x:v>25340.76470347948</x:v>
      </x:c>
      <x:c r="D39"/>
      <x:c r="E39"/>
      <x:c r="F39"/>
      <x:c r="G39"/>
      <x:c r="H39"/>
      <x:c r="I39"/>
      <x:c r="J39"/>
      <x:c r="K39"/>
      <x:c r="L39"/>
      <x:c r="M39"/>
      <x:c r="N39"/>
    </x:row>
    <x:row r="40">
      <x:c r="A40" s="205" t="str">
        <x:v>Hedge strength</x:v>
      </x:c>
      <x:c r="B40"/>
      <x:c r="C40" s="211" t="n">
        <x:f>'Hedge Lab'!B7</x:f>
        <x:v>0.5</x:v>
      </x:c>
      <x:c r="D40"/>
      <x:c r="E40"/>
      <x:c r="F40"/>
      <x:c r="G40"/>
      <x:c r="H40"/>
      <x:c r="I40"/>
      <x:c r="J40"/>
      <x:c r="K40"/>
      <x:c r="L40"/>
      <x:c r="M40"/>
      <x:c r="N40"/>
    </x:row>
    <x:row r="41">
      <x:c r="A41" s="205" t="str">
        <x:v>Expected beta after</x:v>
      </x:c>
      <x:c r="B41"/>
      <x:c r="C41" s="212" t="n">
        <x:f>'Hedge Lab'!B11</x:f>
        <x:v>0.7357176603110515</x:v>
      </x:c>
      <x:c r="D41"/>
      <x:c r="E41"/>
      <x:c r="F41"/>
      <x:c r="G41"/>
      <x:c r="H41"/>
      <x:c r="I41"/>
      <x:c r="J41"/>
      <x:c r="K41"/>
      <x:c r="L41"/>
      <x:c r="M41"/>
      <x:c r="N41"/>
    </x:row>
    <x:row r="42">
      <x:c r="A42" s="205" t="str">
        <x:v>Estimated vol after</x:v>
      </x:c>
      <x:c r="B42"/>
      <x:c r="C42" s="213" t="n">
        <x:f>'Hedge Lab'!B12</x:f>
        <x:v>0.17508586366431023</x:v>
      </x:c>
      <x:c r="D42"/>
      <x:c r="E42"/>
      <x:c r="F42"/>
      <x:c r="G42"/>
      <x:c r="H42"/>
      <x:c r="I42"/>
      <x:c r="J42"/>
      <x:c r="K42"/>
      <x:c r="L42"/>
      <x:c r="M42"/>
      <x:c r="N42"/>
    </x:row>
    <x:row r="43">
      <x:c r="A43" s="205" t="str">
        <x:v>Historical variance reduction</x:v>
      </x:c>
      <x:c r="B43"/>
      <x:c r="C43" s="213" t="n">
        <x:f>1-('Hedge Lab'!B12/C6)^2</x:f>
        <x:v>0.5196456127831814</x:v>
      </x:c>
      <x:c r="D43"/>
      <x:c r="E43"/>
      <x:c r="F43"/>
      <x:c r="G43"/>
      <x:c r="H43"/>
      <x:c r="I43"/>
      <x:c r="J43"/>
      <x:c r="K43"/>
      <x:c r="L43"/>
      <x:c r="M43"/>
      <x:c r="N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</x:row>
    <x:row r="45">
      <x:c r="A45" s="192" t="str">
        <x:v>Desk view: QQQ is the cleaner primary hedge for this growth- and semiconductor-heavy portfolio. Use a partial hedge to control drawdown and volatility while retaining single-name alpha. Re-estimate when positions, correlations, or the market regime change.</x:v>
      </x:c>
      <x:c r="B45" s="192"/>
      <x:c r="C45" s="192"/>
      <x:c r="D45" s="192"/>
      <x:c r="E45" s="192"/>
      <x:c r="F45" s="192"/>
      <x:c r="G45" s="192"/>
      <x:c r="H45"/>
      <x:c r="I45"/>
      <x:c r="J45"/>
      <x:c r="K45"/>
      <x:c r="L45"/>
      <x:c r="M45"/>
      <x:c r="N45"/>
    </x:row>
    <x:row r="46">
      <x:c r="A46" s="192"/>
      <x:c r="B46" s="192"/>
      <x:c r="C46" s="192"/>
      <x:c r="D46" s="192"/>
      <x:c r="E46" s="192"/>
      <x:c r="F46" s="192"/>
      <x:c r="G46" s="192"/>
      <x:c r="H46"/>
      <x:c r="I46"/>
      <x:c r="J46"/>
      <x:c r="K46"/>
      <x:c r="L46"/>
      <x:c r="M46"/>
      <x:c r="N46"/>
    </x:row>
    <x:row r="47">
      <x:c r="A47" s="192"/>
      <x:c r="B47" s="192"/>
      <x:c r="C47" s="192"/>
      <x:c r="D47" s="192"/>
      <x:c r="E47" s="192"/>
      <x:c r="F47" s="192"/>
      <x:c r="G47" s="192"/>
      <x:c r="H47"/>
      <x:c r="I47"/>
      <x:c r="J47"/>
      <x:c r="K47"/>
      <x:c r="L47"/>
      <x:c r="M47"/>
      <x:c r="N47"/>
    </x:row>
  </x:sheetData>
  <x:mergeCells>
    <x:mergeCell ref="A45:G45"/>
    <x:mergeCell ref="A46:G46"/>
    <x:mergeCell ref="A47:G47"/>
  </x:mergeCells>
  <x:conditionalFormatting sqref="G22:G28">
    <x:cfRule type="colorScale" priority="1">
      <x:colorScale>
        <x:cfvo type="min"/>
        <x:cfvo type="percentile" val="50"/>
        <x:cfvo type="max"/>
        <x:color rgb="FFC6EFCE"/>
        <x:color rgb="FFFFEB9C"/>
        <x:color rgb="FFFFC7CE"/>
      </x:colorScale>
    </x:cfRule>
  </x:conditionalFormatting>
  <x:pageMargins left="0.7" right="0.7" top="0.75" bottom="0.75" header="0.3" footer="0.3"/>
  <x:drawing xmlns:r="http://schemas.openxmlformats.org/officeDocument/2006/relationships" r:id="R90a68b703a91458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15" hidden="0" customWidth="1"/>
    <x:col min="3" max="3" width="17" hidden="0" customWidth="1"/>
    <x:col min="4" max="4" width="15" hidden="0" customWidth="1"/>
    <x:col min="5" max="5" width="15" hidden="0" customWidth="1"/>
    <x:col min="6" max="6" width="19" hidden="0" customWidth="1"/>
    <x:col min="7" max="7" width="19" hidden="0" customWidth="1"/>
    <x:col min="8" max="8" width="3" hidden="0" customWidth="1"/>
    <x:col min="9" max="9" width="15" hidden="0" customWidth="1"/>
    <x:col min="10" max="10" width="18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</x:row>
    <x:row r="2">
      <x:c r="A2" s="1" t="str">
        <x:v>Portfolio inputs and hedge settings</x:v>
      </x:c>
      <x:c r="B2" s="74"/>
      <x:c r="C2" s="74"/>
      <x:c r="D2" s="74"/>
      <x:c r="E2" s="74"/>
      <x:c r="F2" s="74"/>
      <x:c r="G2" s="74"/>
      <x:c r="H2" s="74"/>
      <x:c r="I2" s="74"/>
      <x:c r="J2" s="74"/>
    </x:row>
    <x:row r="3">
      <x:c r="A3" s="3" t="str">
        <x:v>Edit yellow cells. Tickers must be in the available-universe list on the right.</x:v>
      </x:c>
      <x:c r="B3" s="75"/>
      <x:c r="C3" s="75"/>
      <x:c r="D3" s="75"/>
      <x:c r="E3" s="75"/>
      <x:c r="F3" s="75"/>
      <x:c r="G3" s="75"/>
      <x:c r="H3" s="75"/>
      <x:c r="I3" s="75"/>
      <x:c r="J3" s="75"/>
    </x:row>
    <x:row r="4">
      <x:c r="A4" s="74"/>
      <x:c r="B4" s="74"/>
      <x:c r="C4" s="74"/>
      <x:c r="D4" s="74"/>
      <x:c r="E4" s="74"/>
      <x:c r="F4" s="74"/>
      <x:c r="G4" s="74"/>
      <x:c r="H4" s="74"/>
      <x:c r="I4" s="74"/>
      <x:c r="J4" s="74"/>
    </x:row>
    <x:row r="5">
      <x:c r="A5" s="8" t="str">
        <x:v>Position</x:v>
      </x:c>
      <x:c r="B5" s="9" t="str">
        <x:v>Ticker</x:v>
      </x:c>
      <x:c r="C5" s="9" t="str">
        <x:v>Side</x:v>
      </x:c>
      <x:c r="D5" s="9" t="str">
        <x:v>Market value</x:v>
      </x:c>
      <x:c r="E5" s="9" t="str">
        <x:v>Signed value</x:v>
      </x:c>
      <x:c r="F5" s="9" t="str">
        <x:v>Gross-capital weight</x:v>
      </x:c>
      <x:c r="G5" s="10" t="str">
        <x:v>Beta vs SPY</x:v>
      </x:c>
      <x:c r="H5" s="74"/>
      <x:c r="I5" s="7" t="str">
        <x:v>Available tickers</x:v>
      </x:c>
      <x:c r="J5" s="7" t="str">
        <x:v>Role</x:v>
      </x:c>
    </x:row>
    <x:row r="6">
      <x:c r="A6" s="74" t="n">
        <x:v>1</x:v>
      </x:c>
      <x:c r="B6" s="93" t="str">
        <x:v>NVDA</x:v>
      </x:c>
      <x:c r="C6" s="93" t="str">
        <x:v>Long</x:v>
      </x:c>
      <x:c r="D6" s="94" t="n">
        <x:v>12000</x:v>
      </x:c>
      <x:c r="E6" s="95" t="n">
        <x:f>IF(C6="Long",D6,-D6)</x:f>
        <x:v>12000</x:v>
      </x:c>
      <x:c r="F6" s="96" t="n">
        <x:f>IF($D$15=0,"",E6/$D$15)</x:f>
        <x:v>0.24</x:v>
      </x:c>
      <x:c r="G6" s="96" t="n">
        <x:f>IF(D6=0,"",COVAR('Daily Analysis'!$W$4:$W$182,'Daily Analysis'!$E$4:$E$182)/VAR('Daily Analysis'!$E$4:$E$182))</x:f>
        <x:v>1.909440630110597</x:v>
      </x:c>
      <x:c r="H6" s="74"/>
      <x:c r="I6" s="97" t="str">
        <x:v>SPY</x:v>
      </x:c>
      <x:c r="J6" s="74" t="str">
        <x:v>Benchmark / hedge</x:v>
      </x:c>
    </x:row>
    <x:row r="7">
      <x:c r="A7" s="74" t="n">
        <x:v>2</x:v>
      </x:c>
      <x:c r="B7" s="93" t="str">
        <x:v>MU</x:v>
      </x:c>
      <x:c r="C7" s="93" t="str">
        <x:v>Long</x:v>
      </x:c>
      <x:c r="D7" s="94" t="n">
        <x:v>8000</x:v>
      </x:c>
      <x:c r="E7" s="95" t="n">
        <x:f>IF(C7="Long",D7,-D7)</x:f>
        <x:v>8000</x:v>
      </x:c>
      <x:c r="F7" s="96" t="n">
        <x:f>IF($D$15=0,"",E7/$D$15)</x:f>
        <x:v>0.16</x:v>
      </x:c>
      <x:c r="G7" s="96" t="n">
        <x:f>IF(D7=0,"",COVAR('Daily Analysis'!$X$4:$X$182,'Daily Analysis'!$E$4:$E$182)/VAR('Daily Analysis'!$E$4:$E$182))</x:f>
        <x:v>3.297282134693788</x:v>
      </x:c>
      <x:c r="H7" s="74"/>
      <x:c r="I7" s="97" t="str">
        <x:v>QQQ</x:v>
      </x:c>
      <x:c r="J7" s="74" t="str">
        <x:v>Growth benchmark</x:v>
      </x:c>
    </x:row>
    <x:row r="8">
      <x:c r="A8" s="74" t="n">
        <x:v>3</x:v>
      </x:c>
      <x:c r="B8" s="93" t="str">
        <x:v>TSM</x:v>
      </x:c>
      <x:c r="C8" s="93" t="str">
        <x:v>Long</x:v>
      </x:c>
      <x:c r="D8" s="94" t="n">
        <x:v>7000</x:v>
      </x:c>
      <x:c r="E8" s="95" t="n">
        <x:f>IF(C8="Long",D8,-D8)</x:f>
        <x:v>7000</x:v>
      </x:c>
      <x:c r="F8" s="96" t="n">
        <x:f>IF($D$15=0,"",E8/$D$15)</x:f>
        <x:v>0.14</x:v>
      </x:c>
      <x:c r="G8" s="96" t="n">
        <x:f>IF(D8=0,"",COVAR('Daily Analysis'!$Y$4:$Y$182,'Daily Analysis'!$E$4:$E$182)/VAR('Daily Analysis'!$E$4:$E$182))</x:f>
        <x:v>2.215081997882735</x:v>
      </x:c>
      <x:c r="H8" s="74"/>
      <x:c r="I8" s="97" t="str">
        <x:v>IWM</x:v>
      </x:c>
      <x:c r="J8" s="74" t="str">
        <x:v>Size proxy</x:v>
      </x:c>
    </x:row>
    <x:row r="9">
      <x:c r="A9" s="74" t="n">
        <x:v>4</x:v>
      </x:c>
      <x:c r="B9" s="93" t="str">
        <x:v>LLY</x:v>
      </x:c>
      <x:c r="C9" s="93" t="str">
        <x:v>Long</x:v>
      </x:c>
      <x:c r="D9" s="94" t="n">
        <x:v>9000</x:v>
      </x:c>
      <x:c r="E9" s="95" t="n">
        <x:f>IF(C9="Long",D9,-D9)</x:f>
        <x:v>9000</x:v>
      </x:c>
      <x:c r="F9" s="96" t="n">
        <x:f>IF($D$15=0,"",E9/$D$15)</x:f>
        <x:v>0.18</x:v>
      </x:c>
      <x:c r="G9" s="96" t="n">
        <x:f>IF(D9=0,"",COVAR('Daily Analysis'!$Z$4:$Z$182,'Daily Analysis'!$E$4:$E$182)/VAR('Daily Analysis'!$E$4:$E$182))</x:f>
        <x:v>0.23465140366560497</x:v>
      </x:c>
      <x:c r="H9" s="74"/>
      <x:c r="I9" s="97" t="str">
        <x:v>MTUM</x:v>
      </x:c>
      <x:c r="J9" s="74" t="str">
        <x:v>Momentum proxy</x:v>
      </x:c>
    </x:row>
    <x:row r="10">
      <x:c r="A10" s="74" t="n">
        <x:v>5</x:v>
      </x:c>
      <x:c r="B10" s="93" t="str">
        <x:v>JPM</x:v>
      </x:c>
      <x:c r="C10" s="93" t="str">
        <x:v>Long</x:v>
      </x:c>
      <x:c r="D10" s="94" t="n">
        <x:v>6000</x:v>
      </x:c>
      <x:c r="E10" s="95" t="n">
        <x:f>IF(C10="Long",D10,-D10)</x:f>
        <x:v>6000</x:v>
      </x:c>
      <x:c r="F10" s="96" t="n">
        <x:f>IF($D$15=0,"",E10/$D$15)</x:f>
        <x:v>0.12</x:v>
      </x:c>
      <x:c r="G10" s="96" t="n">
        <x:f>IF(D10=0,"",COVAR('Daily Analysis'!$AA$4:$AA$182,'Daily Analysis'!$E$4:$E$182)/VAR('Daily Analysis'!$E$4:$E$182))</x:f>
        <x:v>0.7502217191569216</x:v>
      </x:c>
      <x:c r="H10" s="74"/>
      <x:c r="I10" s="97" t="str">
        <x:v>VLUE</x:v>
      </x:c>
      <x:c r="J10" s="74" t="str">
        <x:v>Value proxy</x:v>
      </x:c>
    </x:row>
    <x:row r="11">
      <x:c r="A11" s="74" t="n">
        <x:v>6</x:v>
      </x:c>
      <x:c r="B11" s="93" t="str">
        <x:v>COST</x:v>
      </x:c>
      <x:c r="C11" s="93" t="str">
        <x:v>Long</x:v>
      </x:c>
      <x:c r="D11" s="94" t="n">
        <x:v>5000</x:v>
      </x:c>
      <x:c r="E11" s="95" t="n">
        <x:f>IF(C11="Long",D11,-D11)</x:f>
        <x:v>5000</x:v>
      </x:c>
      <x:c r="F11" s="96" t="n">
        <x:f>IF($D$15=0,"",E11/$D$15)</x:f>
        <x:v>0.1</x:v>
      </x:c>
      <x:c r="G11" s="96" t="n">
        <x:f>IF(D11=0,"",COVAR('Daily Analysis'!$AB$4:$AB$182,'Daily Analysis'!$E$4:$E$182)/VAR('Daily Analysis'!$E$4:$E$182))</x:f>
        <x:v>-0.18976718070849535</x:v>
      </x:c>
      <x:c r="H11" s="74"/>
      <x:c r="I11" s="97" t="str">
        <x:v>NVDA</x:v>
      </x:c>
      <x:c r="J11" s="74" t="str">
        <x:v>Stock</x:v>
      </x:c>
    </x:row>
    <x:row r="12">
      <x:c r="A12" s="74" t="n">
        <x:v>7</x:v>
      </x:c>
      <x:c r="B12" s="93" t="str">
        <x:v>GLD</x:v>
      </x:c>
      <x:c r="C12" s="93" t="str">
        <x:v>Long</x:v>
      </x:c>
      <x:c r="D12" s="94" t="n">
        <x:v>3000</x:v>
      </x:c>
      <x:c r="E12" s="95" t="n">
        <x:f>IF(C12="Long",D12,-D12)</x:f>
        <x:v>3000</x:v>
      </x:c>
      <x:c r="F12" s="96" t="n">
        <x:f>IF($D$15=0,"",E12/$D$15)</x:f>
        <x:v>0.06</x:v>
      </x:c>
      <x:c r="G12" s="96" t="n">
        <x:f>IF(D12=0,"",COVAR('Daily Analysis'!$AC$4:$AC$182,'Daily Analysis'!$E$4:$E$182)/VAR('Daily Analysis'!$E$4:$E$182))</x:f>
        <x:v>0.8931573522925693</x:v>
      </x:c>
      <x:c r="H12" s="74"/>
      <x:c r="I12" s="97" t="str">
        <x:v>MU</x:v>
      </x:c>
      <x:c r="J12" s="74" t="str">
        <x:v>Stock</x:v>
      </x:c>
    </x:row>
    <x:row r="13">
      <x:c r="A13" s="74" t="n">
        <x:v>8</x:v>
      </x:c>
      <x:c r="B13" s="93" t="str">
        <x:v>SPY</x:v>
      </x:c>
      <x:c r="C13" s="93" t="str">
        <x:v>Short</x:v>
      </x:c>
      <x:c r="D13" s="94" t="n">
        <x:v>0</x:v>
      </x:c>
      <x:c r="E13" s="95" t="n">
        <x:f>IF(C13="Long",D13,-D13)</x:f>
        <x:v>0</x:v>
      </x:c>
      <x:c r="F13" s="96" t="n">
        <x:f>IF($D$15=0,"",E13/$D$15)</x:f>
        <x:v>0</x:v>
      </x:c>
      <x:c r="G13" s="96" t="str">
        <x:f>IF(D13=0,"",COVAR('Daily Analysis'!$AD$4:$AD$182,'Daily Analysis'!$E$4:$E$182)/VAR('Daily Analysis'!$E$4:$E$182))</x:f>
      </x:c>
      <x:c r="H13" s="74"/>
      <x:c r="I13" s="97" t="str">
        <x:v>TSM</x:v>
      </x:c>
      <x:c r="J13" s="74" t="str">
        <x:v>Stock</x:v>
      </x:c>
    </x:row>
    <x:row r="14">
      <x:c r="A14" s="74"/>
      <x:c r="B14" s="74"/>
      <x:c r="C14" s="74"/>
      <x:c r="D14" s="95"/>
      <x:c r="E14" s="95"/>
      <x:c r="F14" s="74"/>
      <x:c r="G14" s="74"/>
      <x:c r="H14" s="74"/>
      <x:c r="I14" s="97" t="str">
        <x:v>LLY</x:v>
      </x:c>
      <x:c r="J14" s="74" t="str">
        <x:v>Stock</x:v>
      </x:c>
    </x:row>
    <x:row r="15">
      <x:c r="A15" s="23" t="str">
        <x:v>Exposure summary</x:v>
      </x:c>
      <x:c r="B15" s="24"/>
      <x:c r="C15" s="74" t="str">
        <x:v>Gross exposure</x:v>
      </x:c>
      <x:c r="D15" s="95" t="n">
        <x:f>SUM(D6:D13)</x:f>
        <x:v>50000</x:v>
      </x:c>
      <x:c r="E15" s="95"/>
      <x:c r="F15" s="74" t="str">
        <x:v>Portfolio beta</x:v>
      </x:c>
      <x:c r="G15" s="96" t="n">
        <x:f>SUMPRODUCT(F6:F13,G6:G13)</x:f>
        <x:v>1.4628189545064765</x:v>
      </x:c>
      <x:c r="H15" s="74"/>
      <x:c r="I15" s="97" t="str">
        <x:v>JPM</x:v>
      </x:c>
      <x:c r="J15" s="74" t="str">
        <x:v>Stock</x:v>
      </x:c>
    </x:row>
    <x:row r="16">
      <x:c r="A16" s="74"/>
      <x:c r="B16" s="74"/>
      <x:c r="C16" s="74" t="str">
        <x:v>Net exposure</x:v>
      </x:c>
      <x:c r="D16" s="95" t="n">
        <x:f>SUM(E6:E13)</x:f>
        <x:v>50000</x:v>
      </x:c>
      <x:c r="E16" s="95"/>
      <x:c r="F16" s="74"/>
      <x:c r="G16" s="74"/>
      <x:c r="H16" s="74"/>
      <x:c r="I16" s="97" t="str">
        <x:v>KO</x:v>
      </x:c>
      <x:c r="J16" s="74" t="str">
        <x:v>Stock</x:v>
      </x:c>
    </x:row>
    <x:row r="17">
      <x:c r="A17" s="74"/>
      <x:c r="B17" s="74"/>
      <x:c r="C17" s="74" t="str">
        <x:v>Net / gross</x:v>
      </x:c>
      <x:c r="D17" s="98" t="n">
        <x:f>IF(D15=0,"",D16/D15)</x:f>
        <x:v>1</x:v>
      </x:c>
      <x:c r="E17" s="74"/>
      <x:c r="F17" s="74"/>
      <x:c r="G17" s="74"/>
      <x:c r="H17" s="74"/>
      <x:c r="I17" s="97" t="str">
        <x:v>COST</x:v>
      </x:c>
      <x:c r="J17" s="74" t="str">
        <x:v>Stock</x:v>
      </x:c>
    </x:row>
    <x:row r="18">
      <x:c r="A18" s="74"/>
      <x:c r="B18" s="74"/>
      <x:c r="C18" s="74"/>
      <x:c r="D18" s="74"/>
      <x:c r="E18" s="74"/>
      <x:c r="F18" s="74"/>
      <x:c r="G18" s="74"/>
      <x:c r="H18" s="74"/>
      <x:c r="I18" s="97" t="str">
        <x:v>WFC</x:v>
      </x:c>
      <x:c r="J18" s="74" t="str">
        <x:v>Stock</x:v>
      </x:c>
    </x:row>
    <x:row r="19">
      <x:c r="A19" s="74"/>
      <x:c r="B19" s="74"/>
      <x:c r="C19" s="74"/>
      <x:c r="D19" s="74"/>
      <x:c r="E19" s="74"/>
      <x:c r="F19" s="74"/>
      <x:c r="G19" s="74"/>
      <x:c r="H19" s="74"/>
      <x:c r="I19" s="97" t="str">
        <x:v>TLT</x:v>
      </x:c>
      <x:c r="J19" s="74" t="str">
        <x:v>Rates</x:v>
      </x:c>
    </x:row>
    <x:row r="20">
      <x:c r="A20" s="23" t="str">
        <x:v>Market-beta hedge</x:v>
      </x:c>
      <x:c r="B20" s="24"/>
      <x:c r="C20" s="74" t="str">
        <x:v>Hedge ticker</x:v>
      </x:c>
      <x:c r="D20" s="93" t="str">
        <x:v>SPY</x:v>
      </x:c>
      <x:c r="E20" s="74"/>
      <x:c r="F20" s="74"/>
      <x:c r="G20" s="74"/>
      <x:c r="H20" s="74"/>
      <x:c r="I20" s="97" t="str">
        <x:v>HYG</x:v>
      </x:c>
      <x:c r="J20" s="74" t="str">
        <x:v>Credit</x:v>
      </x:c>
    </x:row>
    <x:row r="21">
      <x:c r="A21" s="74"/>
      <x:c r="B21" s="74"/>
      <x:c r="C21" s="74" t="str">
        <x:v>Beta to hedge</x:v>
      </x:c>
      <x:c r="D21" s="99" t="n">
        <x:v>0.5</x:v>
      </x:c>
      <x:c r="E21" s="74"/>
      <x:c r="F21" s="74"/>
      <x:c r="G21" s="74"/>
      <x:c r="H21" s="74"/>
      <x:c r="I21" s="97" t="str">
        <x:v>GLD</x:v>
      </x:c>
      <x:c r="J21" s="74" t="str">
        <x:v>Commodity</x:v>
      </x:c>
    </x:row>
    <x:row r="22">
      <x:c r="A22" s="74"/>
      <x:c r="B22" s="74"/>
      <x:c r="C22" s="74" t="str">
        <x:v>Hedge instrument beta</x:v>
      </x:c>
      <x:c r="D22" s="96" t="n">
        <x:f>COVAR('Daily Analysis'!$AL$4:$AL$182,'Daily Analysis'!$E$4:$E$182)/VAR('Daily Analysis'!$E$4:$E$182)</x:f>
        <x:v>0.9944134078212292</x:v>
      </x:c>
      <x:c r="E22" s="74"/>
      <x:c r="F22" s="74"/>
      <x:c r="G22" s="74"/>
      <x:c r="H22" s="74"/>
      <x:c r="I22" s="97" t="str">
        <x:v>UUP</x:v>
      </x:c>
      <x:c r="J22" s="74" t="str">
        <x:v>FX</x:v>
      </x:c>
    </x:row>
    <x:row r="23">
      <x:c r="A23" s="74"/>
      <x:c r="B23" s="74"/>
      <x:c r="C23" s="74" t="str">
        <x:v>Hedge notional</x:v>
      </x:c>
      <x:c r="D23" s="95" t="n">
        <x:f>IF(D22=0,"",D15*G15*D21/D22)</x:f>
        <x:v>36775.92596301394</x:v>
      </x:c>
      <x:c r="E23" s="74"/>
      <x:c r="F23" s="74"/>
      <x:c r="G23" s="74"/>
      <x:c r="H23" s="74"/>
      <x:c r="I23" s="97" t="str">
        <x:v>USO</x:v>
      </x:c>
      <x:c r="J23" s="74" t="str">
        <x:v>Oil</x:v>
      </x:c>
    </x:row>
    <x:row r="24">
      <x:c r="A24" s="74"/>
      <x:c r="B24" s="74"/>
      <x:c r="C24" s="74" t="str">
        <x:v>Hedge / gross capital</x:v>
      </x:c>
      <x:c r="D24" s="98" t="n">
        <x:f>IF(D15=0,"",D23/D15)</x:f>
        <x:v>0.7355185192602789</x:v>
      </x:c>
      <x:c r="E24" s="74"/>
      <x:c r="F24" s="74"/>
      <x:c r="G24" s="74"/>
      <x:c r="H24" s="74"/>
      <x:c r="I24" s="74"/>
      <x:c r="J24" s="74"/>
    </x:row>
    <x:row r="25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</x:row>
    <x:row r="26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</x:row>
    <x:row r="27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</x:row>
    <x:row r="28">
      <x:c r="A28" s="8" t="str">
        <x:v>Candidate hedge</x:v>
      </x:c>
      <x:c r="B28" s="9" t="str">
        <x:v>Asset class</x:v>
      </x:c>
      <x:c r="C28" s="9" t="str">
        <x:v>Correlation</x:v>
      </x:c>
      <x:c r="D28" s="9" t="str">
        <x:v>Variance-min hedge ratio</x:v>
      </x:c>
      <x:c r="E28" s="9" t="str">
        <x:v>Indicative direction</x:v>
      </x:c>
      <x:c r="F28" s="9" t="str">
        <x:v>Hedge notional</x:v>
      </x:c>
      <x:c r="G28" s="10" t="str">
        <x:v>Residual annualized vol</x:v>
      </x:c>
      <x:c r="H28" s="74"/>
      <x:c r="I28" s="74"/>
      <x:c r="J28" s="74"/>
    </x:row>
    <x:row r="29">
      <x:c r="A29" s="74" t="str">
        <x:v>SPY</x:v>
      </x:c>
      <x:c r="B29" s="74" t="str">
        <x:v>Equity index</x:v>
      </x:c>
      <x:c r="C29" s="96" t="n">
        <x:f>CORREL('Daily Analysis'!$B$4:$B$182,'Daily Analysis'!$AE$4:$AE$182)</x:f>
        <x:v>0.7717838774976222</x:v>
      </x:c>
      <x:c r="D29" s="96" t="n">
        <x:f>COVAR('Daily Analysis'!$B$4:$B$182,'Daily Analysis'!$AE$4:$AE$182)/VAR('Daily Analysis'!$AE$4:$AE$182)</x:f>
        <x:v>1.4628189545064774</x:v>
      </x:c>
      <x:c r="E29" s="74" t="str">
        <x:f>IF(D29&gt;0,"Short",IF(D29&lt;0,"Long","None"))</x:f>
        <x:v>Short</x:v>
      </x:c>
      <x:c r="F29" s="95" t="n">
        <x:f>ABS(D29)*$D$15</x:f>
        <x:v>73140.94772532387</x:v>
      </x:c>
      <x:c r="G29" s="98" t="n">
        <x:f>SQRT((VAR('Daily Analysis'!$B$4:$B$182)+D29^2*VAR('Daily Analysis'!$AE$4:$AE$182)-2*D29*COVAR('Daily Analysis'!$B$4:$B$182,'Daily Analysis'!$AE$4:$AE$182))*252)</x:f>
        <x:v>0.16195110299430823</x:v>
      </x:c>
      <x:c r="H29" s="74"/>
      <x:c r="I29" s="74"/>
      <x:c r="J29" s="74"/>
    </x:row>
    <x:row r="30">
      <x:c r="A30" s="74" t="str">
        <x:v>QQQ</x:v>
      </x:c>
      <x:c r="B30" s="74" t="str">
        <x:v>Equity growth</x:v>
      </x:c>
      <x:c r="C30" s="96" t="n">
        <x:f>CORREL('Daily Analysis'!$B$4:$B$182,'Daily Analysis'!$AF$4:$AF$182)</x:f>
        <x:v>0.8370589213969616</x:v>
      </x:c>
      <x:c r="D30" s="96" t="n">
        <x:f>COVAR('Daily Analysis'!$B$4:$B$182,'Daily Analysis'!$AF$4:$AF$182)/VAR('Daily Analysis'!$AF$4:$AF$182)</x:f>
        <x:v>1.0136305881391792</x:v>
      </x:c>
      <x:c r="E30" s="74" t="str">
        <x:f>IF(D30&gt;0,"Short",IF(D30&lt;0,"Long","None"))</x:f>
        <x:v>Short</x:v>
      </x:c>
      <x:c r="F30" s="95" t="n">
        <x:f>ABS(D30)*$D$15</x:f>
        <x:v>50681.52940695896</x:v>
      </x:c>
      <x:c r="G30" s="98" t="n">
        <x:f>SQRT((VAR('Daily Analysis'!$B$4:$B$182)+D30^2*VAR('Daily Analysis'!$AF$4:$AF$182)-2*D30*COVAR('Daily Analysis'!$B$4:$B$182,'Daily Analysis'!$AF$4:$AF$182))*252)</x:f>
        <x:v>0.14000315229836308</x:v>
      </x:c>
      <x:c r="H30" s="74"/>
      <x:c r="I30" s="74"/>
      <x:c r="J30" s="74"/>
    </x:row>
    <x:row r="31">
      <x:c r="A31" s="74" t="str">
        <x:v>TLT</x:v>
      </x:c>
      <x:c r="B31" s="74" t="str">
        <x:v>Rates</x:v>
      </x:c>
      <x:c r="C31" s="96" t="n">
        <x:f>CORREL('Daily Analysis'!$B$4:$B$182,'Daily Analysis'!$AG$4:$AG$182)</x:f>
        <x:v>0.22776875362218543</x:v>
      </x:c>
      <x:c r="D31" s="96" t="n">
        <x:f>COVAR('Daily Analysis'!$B$4:$B$182,'Daily Analysis'!$AG$4:$AG$182)/VAR('Daily Analysis'!$AG$4:$AG$182)</x:f>
        <x:v>0.5978251269342779</x:v>
      </x:c>
      <x:c r="E31" s="74" t="str">
        <x:f>IF(D31&gt;0,"Short",IF(D31&lt;0,"Long","None"))</x:f>
        <x:v>Short</x:v>
      </x:c>
      <x:c r="F31" s="95" t="n">
        <x:f>ABS(D31)*$D$15</x:f>
        <x:v>29891.256346713897</x:v>
      </x:c>
      <x:c r="G31" s="98" t="n">
        <x:f>SQRT((VAR('Daily Analysis'!$B$4:$B$182)+D31^2*VAR('Daily Analysis'!$AG$4:$AG$182)-2*D31*COVAR('Daily Analysis'!$B$4:$B$182,'Daily Analysis'!$AG$4:$AG$182))*252)</x:f>
        <x:v>0.24605631786525084</x:v>
      </x:c>
      <x:c r="H31" s="74"/>
      <x:c r="I31" s="74"/>
      <x:c r="J31" s="74"/>
    </x:row>
    <x:row r="32">
      <x:c r="A32" s="74" t="str">
        <x:v>HYG</x:v>
      </x:c>
      <x:c r="B32" s="74" t="str">
        <x:v>Credit</x:v>
      </x:c>
      <x:c r="C32" s="96" t="n">
        <x:f>CORREL('Daily Analysis'!$B$4:$B$182,'Daily Analysis'!$AH$4:$AH$182)</x:f>
        <x:v>0.5872513020959547</x:v>
      </x:c>
      <x:c r="D32" s="96" t="n">
        <x:f>COVAR('Daily Analysis'!$B$4:$B$182,'Daily Analysis'!$AH$4:$AH$182)/VAR('Daily Analysis'!$AH$4:$AH$182)</x:f>
        <x:v>3.672810957983141</x:v>
      </x:c>
      <x:c r="E32" s="74" t="str">
        <x:f>IF(D32&gt;0,"Short",IF(D32&lt;0,"Long","None"))</x:f>
        <x:v>Short</x:v>
      </x:c>
      <x:c r="F32" s="95" t="n">
        <x:f>ABS(D32)*$D$15</x:f>
        <x:v>183640.54789915704</x:v>
      </x:c>
      <x:c r="G32" s="98" t="n">
        <x:f>SQRT((VAR('Daily Analysis'!$B$4:$B$182)+D32^2*VAR('Daily Analysis'!$AH$4:$AH$182)-2*D32*COVAR('Daily Analysis'!$B$4:$B$182,'Daily Analysis'!$AH$4:$AH$182))*252)</x:f>
        <x:v>0.2050717245079495</x:v>
      </x:c>
      <x:c r="H32" s="74"/>
      <x:c r="I32" s="74"/>
      <x:c r="J32" s="74"/>
    </x:row>
    <x:row r="33">
      <x:c r="A33" s="74" t="str">
        <x:v>GLD</x:v>
      </x:c>
      <x:c r="B33" s="74" t="str">
        <x:v>Gold</x:v>
      </x:c>
      <x:c r="C33" s="96" t="n">
        <x:f>CORREL('Daily Analysis'!$B$4:$B$182,'Daily Analysis'!$AI$4:$AI$182)</x:f>
        <x:v>0.4565496301682131</x:v>
      </x:c>
      <x:c r="D33" s="96" t="n">
        <x:f>COVAR('Daily Analysis'!$B$4:$B$182,'Daily Analysis'!$AI$4:$AI$182)/VAR('Daily Analysis'!$AI$4:$AI$182)</x:f>
        <x:v>0.3660063413766833</x:v>
      </x:c>
      <x:c r="E33" s="74" t="str">
        <x:f>IF(D33&gt;0,"Short",IF(D33&lt;0,"Long","None"))</x:f>
        <x:v>Short</x:v>
      </x:c>
      <x:c r="F33" s="95" t="n">
        <x:f>ABS(D33)*$D$15</x:f>
        <x:v>18300.317068834167</x:v>
      </x:c>
      <x:c r="G33" s="98" t="n">
        <x:f>SQRT((VAR('Daily Analysis'!$B$4:$B$182)+D33^2*VAR('Daily Analysis'!$AI$4:$AI$182)-2*D33*COVAR('Daily Analysis'!$B$4:$B$182,'Daily Analysis'!$AI$4:$AI$182))*252)</x:f>
        <x:v>0.22508624530684007</x:v>
      </x:c>
      <x:c r="H33" s="74"/>
      <x:c r="I33" s="74"/>
      <x:c r="J33" s="74"/>
    </x:row>
    <x:row r="34">
      <x:c r="A34" s="74" t="str">
        <x:v>UUP</x:v>
      </x:c>
      <x:c r="B34" s="74" t="str">
        <x:v>FX / USD</x:v>
      </x:c>
      <x:c r="C34" s="96" t="n">
        <x:f>CORREL('Daily Analysis'!$B$4:$B$182,'Daily Analysis'!$AJ$4:$AJ$182)</x:f>
        <x:v>-0.3007979108742413</x:v>
      </x:c>
      <x:c r="D34" s="96" t="n">
        <x:f>COVAR('Daily Analysis'!$B$4:$B$182,'Daily Analysis'!$AJ$4:$AJ$182)/VAR('Daily Analysis'!$AJ$4:$AJ$182)</x:f>
        <x:v>-1.2903342651702252</x:v>
      </x:c>
      <x:c r="E34" s="74" t="str">
        <x:f>IF(D34&gt;0,"Short",IF(D34&lt;0,"Long","None"))</x:f>
        <x:v>Long</x:v>
      </x:c>
      <x:c r="F34" s="95" t="n">
        <x:f>ABS(D34)*$D$15</x:f>
        <x:v>64516.71325851126</x:v>
      </x:c>
      <x:c r="G34" s="98" t="n">
        <x:f>SQRT((VAR('Daily Analysis'!$B$4:$B$182)+D34^2*VAR('Daily Analysis'!$AJ$4:$AJ$182)-2*D34*COVAR('Daily Analysis'!$B$4:$B$182,'Daily Analysis'!$AJ$4:$AJ$182))*252)</x:f>
        <x:v>0.2410554918355035</x:v>
      </x:c>
      <x:c r="H34" s="74"/>
      <x:c r="I34" s="74"/>
      <x:c r="J34" s="74"/>
    </x:row>
    <x:row r="35">
      <x:c r="A35" s="74" t="str">
        <x:v>USO</x:v>
      </x:c>
      <x:c r="B35" s="74" t="str">
        <x:v>Oil</x:v>
      </x:c>
      <x:c r="C35" s="96" t="n">
        <x:f>CORREL('Daily Analysis'!$B$4:$B$182,'Daily Analysis'!$AK$4:$AK$182)</x:f>
        <x:v>-0.31084746378458045</x:v>
      </x:c>
      <x:c r="D35" s="96" t="n">
        <x:f>COVAR('Daily Analysis'!$B$4:$B$182,'Daily Analysis'!$AK$4:$AK$182)/VAR('Daily Analysis'!$AK$4:$AK$182)</x:f>
        <x:v>-0.14046733533038347</x:v>
      </x:c>
      <x:c r="E35" s="74" t="str">
        <x:f>IF(D35&gt;0,"Short",IF(D35&lt;0,"Long","None"))</x:f>
        <x:v>Long</x:v>
      </x:c>
      <x:c r="F35" s="95" t="n">
        <x:f>ABS(D35)*$D$15</x:f>
        <x:v>7023.366766519173</x:v>
      </x:c>
      <x:c r="G35" s="98" t="n">
        <x:f>SQRT((VAR('Daily Analysis'!$B$4:$B$182)+D35^2*VAR('Daily Analysis'!$AK$4:$AK$182)-2*D35*COVAR('Daily Analysis'!$B$4:$B$182,'Daily Analysis'!$AK$4:$AK$182))*252)</x:f>
        <x:v>0.24024955618539917</x:v>
      </x:c>
      <x:c r="H35" s="74"/>
      <x:c r="I35" s="74"/>
      <x:c r="J35" s="74"/>
    </x:row>
  </x:sheetData>
  <x:conditionalFormatting sqref="G29:G35">
    <x:cfRule type="colorScale" priority="1">
      <x:colorScale>
        <x:cfvo type="min"/>
        <x:cfvo type="percentile" val="50"/>
        <x:cfvo type="max"/>
        <x:color rgb="FFC6EFCE"/>
        <x:color rgb="FFFFEB9C"/>
        <x:color rgb="FFFFC7CE"/>
      </x:colorScale>
    </x:cfRule>
  </x:conditionalFormatting>
  <x:dataValidations count="4">
    <x:dataValidation type="list" sqref="B6:B13">
      <x:formula1>'Market Data'!$U$5:$AL$5</x:formula1>
    </x:dataValidation>
    <x:dataValidation type="list" sqref="C6:C13">
      <x:formula1>"Long,Short"</x:formula1>
    </x:dataValidation>
    <x:dataValidation type="list" sqref="D20">
      <x:formula1>"SPY,QQQ,IWM"</x:formula1>
    </x:dataValidation>
    <x:dataValidation type="decimal" operator="between" sqref="D21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3" topLeftCell="B4" activePane="bottomRight" state="frozen"/>
    </x:sheetView>
  </x:sheetViews>
  <x:sheetFormatPr defaultRowHeight="15"/>
  <x:cols>
    <x:col min="1" max="1" width="1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2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  <x:c r="Q1" s="74"/>
      <x:c r="R1" s="74"/>
      <x:c r="S1" s="74"/>
      <x:c r="T1" s="74"/>
      <x:c r="U1" s="74"/>
      <x:c r="V1" s="74"/>
      <x:c r="W1" s="74"/>
      <x:c r="X1" s="74"/>
      <x:c r="Y1" s="74"/>
      <x:c r="Z1" s="74"/>
      <x:c r="AA1" s="74"/>
      <x:c r="AB1" s="74"/>
      <x:c r="AC1" s="74"/>
      <x:c r="AD1" s="74"/>
      <x:c r="AE1" s="74"/>
      <x:c r="AF1" s="74"/>
      <x:c r="AG1" s="74"/>
      <x:c r="AH1" s="74"/>
      <x:c r="AI1" s="74"/>
      <x:c r="AJ1" s="74"/>
      <x:c r="AK1" s="74"/>
      <x:c r="AL1" s="74"/>
      <x:c r="AM1" s="74"/>
      <x:c r="AN1" s="74"/>
      <x:c r="AO1" s="74"/>
      <x:c r="AP1" s="74"/>
      <x:c r="AQ1" s="74"/>
      <x:c r="AR1" s="74"/>
      <x:c r="AS1" s="74"/>
    </x:row>
    <x:row r="2">
      <x:c r="A2" s="1" t="str">
        <x:v>Daily portfolio analysis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  <x:c r="Q2" s="74"/>
      <x:c r="R2" s="74"/>
      <x:c r="S2" s="74"/>
      <x:c r="T2" s="74"/>
      <x:c r="U2" s="74"/>
      <x:c r="V2" s="74"/>
      <x:c r="W2" s="74"/>
      <x:c r="X2" s="74"/>
      <x:c r="Y2" s="74"/>
      <x:c r="Z2" s="74"/>
      <x:c r="AA2" s="74"/>
      <x:c r="AB2" s="74"/>
      <x:c r="AC2" s="74"/>
      <x:c r="AD2" s="74"/>
      <x:c r="AE2" s="74"/>
      <x:c r="AF2" s="74"/>
      <x:c r="AG2" s="74"/>
      <x:c r="AH2" s="74"/>
      <x:c r="AI2" s="74"/>
      <x:c r="AJ2" s="74"/>
      <x:c r="AK2" s="74"/>
      <x:c r="AL2" s="74"/>
      <x:c r="AM2" s="74"/>
      <x:c r="AN2" s="74"/>
      <x:c r="AO2" s="74"/>
      <x:c r="AP2" s="74"/>
      <x:c r="AQ2" s="74"/>
      <x:c r="AR2" s="74"/>
      <x:c r="AS2" s="74"/>
    </x:row>
    <x:row r="3">
      <x:c r="A3" s="32" t="str">
        <x:v>Date</x:v>
      </x:c>
      <x:c r="B3" s="33" t="str">
        <x:v>Portfolio return</x:v>
      </x:c>
      <x:c r="C3" s="33" t="str">
        <x:v>Hedge return</x:v>
      </x:c>
      <x:c r="D3" s="33" t="str">
        <x:v>Hedged return</x:v>
      </x:c>
      <x:c r="E3" s="33" t="str">
        <x:v>SPY return</x:v>
      </x:c>
      <x:c r="F3" s="33" t="str">
        <x:v>QQQ return</x:v>
      </x:c>
      <x:c r="G3" s="33" t="str">
        <x:v>IWM return</x:v>
      </x:c>
      <x:c r="H3" s="33" t="str">
        <x:v>Portfolio wealth</x:v>
      </x:c>
      <x:c r="I3" s="33" t="str">
        <x:v>Hedged wealth</x:v>
      </x:c>
      <x:c r="J3" s="33" t="str">
        <x:v>SPY wealth</x:v>
      </x:c>
      <x:c r="K3" s="33" t="str">
        <x:v>QQQ wealth</x:v>
      </x:c>
      <x:c r="L3" s="33" t="str">
        <x:v>IWM wealth</x:v>
      </x:c>
      <x:c r="M3" s="33" t="str">
        <x:v>Portfolio peak</x:v>
      </x:c>
      <x:c r="N3" s="33" t="str">
        <x:v>Portfolio drawdown</x:v>
      </x:c>
      <x:c r="O3" s="33" t="str">
        <x:v>Hedged peak</x:v>
      </x:c>
      <x:c r="P3" s="33" t="str">
        <x:v>Hedged drawdown</x:v>
      </x:c>
      <x:c r="Q3" s="33" t="str">
        <x:v>SPY peak</x:v>
      </x:c>
      <x:c r="R3" s="33" t="str">
        <x:v>SPY drawdown</x:v>
      </x:c>
      <x:c r="S3" s="33" t="str">
        <x:v>QQQ peak</x:v>
      </x:c>
      <x:c r="T3" s="33" t="str">
        <x:v>QQQ drawdown</x:v>
      </x:c>
      <x:c r="U3" s="33" t="str">
        <x:v>IWM peak</x:v>
      </x:c>
      <x:c r="V3" s="33" t="str">
        <x:v>IWM drawdown</x:v>
      </x:c>
      <x:c r="W3" s="33" t="str">
        <x:v>Position 1 return</x:v>
      </x:c>
      <x:c r="X3" s="33" t="str">
        <x:v>Position 2 return</x:v>
      </x:c>
      <x:c r="Y3" s="33" t="str">
        <x:v>Position 3 return</x:v>
      </x:c>
      <x:c r="Z3" s="33" t="str">
        <x:v>Position 4 return</x:v>
      </x:c>
      <x:c r="AA3" s="33" t="str">
        <x:v>Position 5 return</x:v>
      </x:c>
      <x:c r="AB3" s="33" t="str">
        <x:v>Position 6 return</x:v>
      </x:c>
      <x:c r="AC3" s="33" t="str">
        <x:v>Position 7 return</x:v>
      </x:c>
      <x:c r="AD3" s="33" t="str">
        <x:v>Position 8 return</x:v>
      </x:c>
      <x:c r="AE3" s="33" t="str">
        <x:v>SPY candidate</x:v>
      </x:c>
      <x:c r="AF3" s="33" t="str">
        <x:v>QQQ candidate</x:v>
      </x:c>
      <x:c r="AG3" s="33" t="str">
        <x:v>TLT candidate</x:v>
      </x:c>
      <x:c r="AH3" s="33" t="str">
        <x:v>HYG candidate</x:v>
      </x:c>
      <x:c r="AI3" s="33" t="str">
        <x:v>GLD candidate</x:v>
      </x:c>
      <x:c r="AJ3" s="33" t="str">
        <x:v>UUP candidate</x:v>
      </x:c>
      <x:c r="AK3" s="33" t="str">
        <x:v>USO candidate</x:v>
      </x:c>
      <x:c r="AL3" s="33" t="str">
        <x:v>Selected hedge return</x:v>
      </x:c>
      <x:c r="AM3" s="34" t="str">
        <x:v>Month label</x:v>
      </x:c>
      <x:c r="AN3" s="8" t="str">
        <x:v>Month</x:v>
      </x:c>
      <x:c r="AO3" s="9" t="str">
        <x:v>Portfolio wealth</x:v>
      </x:c>
      <x:c r="AP3" s="9" t="str">
        <x:v>Hedged wealth</x:v>
      </x:c>
      <x:c r="AQ3" s="9" t="str">
        <x:v>SPY wealth</x:v>
      </x:c>
      <x:c r="AR3" s="9" t="str">
        <x:v>QQQ wealth</x:v>
      </x:c>
      <x:c r="AS3" s="10" t="str">
        <x:v>IWM wealth</x:v>
      </x:c>
      <x:c r="AT3" s="111" t="str">
        <x:v>Factor date</x:v>
      </x:c>
      <x:c r="AU3" s="112" t="str">
        <x:v>Factor portfolio</x:v>
      </x:c>
      <x:c r="AV3" s="112" t="str">
        <x:v>Market factor</x:v>
      </x:c>
      <x:c r="AW3" s="112" t="str">
        <x:v>Size factor</x:v>
      </x:c>
      <x:c r="AX3" s="112" t="str">
        <x:v>Momentum factor</x:v>
      </x:c>
      <x:c r="AY3" s="112" t="str">
        <x:v>Value factor</x:v>
      </x:c>
      <x:c r="AZ3" s="112" t="str">
        <x:v>Market wealth</x:v>
      </x:c>
      <x:c r="BA3" s="112" t="str">
        <x:v>Size wealth</x:v>
      </x:c>
      <x:c r="BB3" s="112" t="str">
        <x:v>Momentum wealth</x:v>
      </x:c>
      <x:c r="BC3" s="113" t="str">
        <x:v>Value wealth</x:v>
      </x:c>
      <x:c r="BE3" t="str">
        <x:v>SPY</x:v>
      </x:c>
      <x:c r="BF3" t="str">
        <x:v>Broad market</x:v>
      </x:c>
      <x:c r="BG3" s="13" t="str">
        <x:v>Inflation proxy return</x:v>
      </x:c>
      <x:c r="BH3" s="13" t="str">
        <x:v>Fed surprise proxy return</x:v>
      </x:c>
    </x:row>
    <x:row r="4">
      <x:c r="A4" s="100" t="n">
        <x:f>'Market Data'!A6</x:f>
        <x:v>46024</x:v>
      </x:c>
      <x:c r="B4" s="101" t="n">
        <x:f>'Portfolio'!$F$6*INDEX('Market Data'!$U6:$AL6,1,MATCH('Portfolio'!$B$6,'Market Data'!$U$5:$AL$5,0))+'Portfolio'!$F$7*INDEX('Market Data'!$U6:$AL6,1,MATCH('Portfolio'!$B$7,'Market Data'!$U$5:$AL$5,0))+'Portfolio'!$F$8*INDEX('Market Data'!$U6:$AL6,1,MATCH('Portfolio'!$B$8,'Market Data'!$U$5:$AL$5,0))+'Portfolio'!$F$9*INDEX('Market Data'!$U6:$AL6,1,MATCH('Portfolio'!$B$9,'Market Data'!$U$5:$AL$5,0))+'Portfolio'!$F$10*INDEX('Market Data'!$U6:$AL6,1,MATCH('Portfolio'!$B$10,'Market Data'!$U$5:$AL$5,0))+'Portfolio'!$F$11*INDEX('Market Data'!$U6:$AL6,1,MATCH('Portfolio'!$B$11,'Market Data'!$U$5:$AL$5,0))+'Portfolio'!$F$12*INDEX('Market Data'!$U6:$AL6,1,MATCH('Portfolio'!$B$12,'Market Data'!$U$5:$AL$5,0))+'Portfolio'!$F$13*INDEX('Market Data'!$U6:$AL6,1,MATCH('Portfolio'!$B$13,'Market Data'!$U$5:$AL$5,0))</x:f>
        <x:v>0</x:v>
      </x:c>
      <x:c r="C4" s="101" t="n">
        <x:f>-'Portfolio'!$D$24*INDEX('Market Data'!$U6:$AL6,1,MATCH('Portfolio'!$D$20,'Market Data'!$U$5:$AL$5,0))</x:f>
        <x:v>0</x:v>
      </x:c>
      <x:c r="D4" s="101" t="n">
        <x:f>B4+C4</x:f>
        <x:v>0</x:v>
      </x:c>
      <x:c r="E4" s="101" t="n">
        <x:f>'Market Data'!U6</x:f>
        <x:v>0</x:v>
      </x:c>
      <x:c r="F4" s="101" t="n">
        <x:f>'Market Data'!V6</x:f>
        <x:v>0</x:v>
      </x:c>
      <x:c r="G4" s="101" t="n">
        <x:f>'Market Data'!W6</x:f>
        <x:v>0</x:v>
      </x:c>
      <x:c r="H4" s="102" t="n">
        <x:f>1+B4</x:f>
        <x:v>1</x:v>
      </x:c>
      <x:c r="I4" s="102" t="n">
        <x:f>1+D4</x:f>
        <x:v>1</x:v>
      </x:c>
      <x:c r="J4" s="102" t="n">
        <x:f>1+E4</x:f>
        <x:v>1</x:v>
      </x:c>
      <x:c r="K4" s="102" t="n">
        <x:f>1+F4</x:f>
        <x:v>1</x:v>
      </x:c>
      <x:c r="L4" s="102" t="n">
        <x:f>1+G4</x:f>
        <x:v>1</x:v>
      </x:c>
      <x:c r="M4" s="102" t="n">
        <x:f>H4</x:f>
        <x:v>1</x:v>
      </x:c>
      <x:c r="N4" s="98" t="n">
        <x:f>0</x:f>
        <x:v>0</x:v>
      </x:c>
      <x:c r="O4" s="102" t="n">
        <x:f>I4</x:f>
        <x:v>1</x:v>
      </x:c>
      <x:c r="P4" s="98" t="n">
        <x:f>0</x:f>
        <x:v>0</x:v>
      </x:c>
      <x:c r="Q4" s="102" t="n">
        <x:f>J4</x:f>
        <x:v>1</x:v>
      </x:c>
      <x:c r="R4" s="98" t="n">
        <x:f>0</x:f>
        <x:v>0</x:v>
      </x:c>
      <x:c r="S4" s="102" t="n">
        <x:f>K4</x:f>
        <x:v>1</x:v>
      </x:c>
      <x:c r="T4" s="98" t="n">
        <x:f>0</x:f>
        <x:v>0</x:v>
      </x:c>
      <x:c r="U4" s="102" t="n">
        <x:f>L4</x:f>
        <x:v>1</x:v>
      </x:c>
      <x:c r="V4" s="98" t="n">
        <x:f>0</x:f>
        <x:v>0</x:v>
      </x:c>
      <x:c r="W4" s="101" t="n">
        <x:f>INDEX('Market Data'!$U6:$AL6,1,MATCH('Portfolio'!$B$6,'Market Data'!$U$5:$AL$5,0))</x:f>
        <x:v>0</x:v>
      </x:c>
      <x:c r="X4" s="101" t="n">
        <x:f>INDEX('Market Data'!$U6:$AL6,1,MATCH('Portfolio'!$B$7,'Market Data'!$U$5:$AL$5,0))</x:f>
        <x:v>0</x:v>
      </x:c>
      <x:c r="Y4" s="101" t="n">
        <x:f>INDEX('Market Data'!$U6:$AL6,1,MATCH('Portfolio'!$B$8,'Market Data'!$U$5:$AL$5,0))</x:f>
        <x:v>0</x:v>
      </x:c>
      <x:c r="Z4" s="101" t="n">
        <x:f>INDEX('Market Data'!$U6:$AL6,1,MATCH('Portfolio'!$B$9,'Market Data'!$U$5:$AL$5,0))</x:f>
        <x:v>0</x:v>
      </x:c>
      <x:c r="AA4" s="101" t="n">
        <x:f>INDEX('Market Data'!$U6:$AL6,1,MATCH('Portfolio'!$B$10,'Market Data'!$U$5:$AL$5,0))</x:f>
        <x:v>0</x:v>
      </x:c>
      <x:c r="AB4" s="101" t="n">
        <x:f>INDEX('Market Data'!$U6:$AL6,1,MATCH('Portfolio'!$B$11,'Market Data'!$U$5:$AL$5,0))</x:f>
        <x:v>0</x:v>
      </x:c>
      <x:c r="AC4" s="101" t="n">
        <x:f>INDEX('Market Data'!$U6:$AL6,1,MATCH('Portfolio'!$B$12,'Market Data'!$U$5:$AL$5,0))</x:f>
        <x:v>0</x:v>
      </x:c>
      <x:c r="AD4" s="101" t="n">
        <x:f>INDEX('Market Data'!$U6:$AL6,1,MATCH('Portfolio'!$B$13,'Market Data'!$U$5:$AL$5,0))</x:f>
        <x:v>0</x:v>
      </x:c>
      <x:c r="AE4" s="101" t="n">
        <x:f>INDEX('Market Data'!$U6:$AL6,1,MATCH("SPY",'Market Data'!$U$5:$AL$5,0))</x:f>
        <x:v>0</x:v>
      </x:c>
      <x:c r="AF4" s="101" t="n">
        <x:f>INDEX('Market Data'!$U6:$AL6,1,MATCH("QQQ",'Market Data'!$U$5:$AL$5,0))</x:f>
        <x:v>0</x:v>
      </x:c>
      <x:c r="AG4" s="101" t="n">
        <x:f>INDEX('Market Data'!$U6:$AL6,1,MATCH("TLT",'Market Data'!$U$5:$AL$5,0))</x:f>
        <x:v>0</x:v>
      </x:c>
      <x:c r="AH4" s="101" t="n">
        <x:f>INDEX('Market Data'!$U6:$AL6,1,MATCH("HYG",'Market Data'!$U$5:$AL$5,0))</x:f>
        <x:v>0</x:v>
      </x:c>
      <x:c r="AI4" s="101" t="n">
        <x:f>INDEX('Market Data'!$U6:$AL6,1,MATCH("GLD",'Market Data'!$U$5:$AL$5,0))</x:f>
        <x:v>0</x:v>
      </x:c>
      <x:c r="AJ4" s="101" t="n">
        <x:f>INDEX('Market Data'!$U6:$AL6,1,MATCH("UUP",'Market Data'!$U$5:$AL$5,0))</x:f>
        <x:v>0</x:v>
      </x:c>
      <x:c r="AK4" s="101" t="n">
        <x:f>INDEX('Market Data'!$U6:$AL6,1,MATCH("USO",'Market Data'!$U$5:$AL$5,0))</x:f>
        <x:v>0</x:v>
      </x:c>
      <x:c r="AL4" s="101" t="n">
        <x:f>INDEX('Market Data'!$U6:$AL6,1,MATCH('Portfolio'!$D$20,'Market Data'!$U$5:$AL$5,0))</x:f>
        <x:v>0</x:v>
      </x:c>
      <x:c r="AM4" s="74" t="str">
        <x:v>Jan 26</x:v>
      </x:c>
      <x:c r="AN4" s="74" t="str">
        <x:v>Jan 26</x:v>
      </x:c>
      <x:c r="AO4" s="102" t="n">
        <x:f>H23</x:f>
        <x:v>1.059536275581943</x:v>
      </x:c>
      <x:c r="AP4" s="102" t="n">
        <x:f>I23</x:f>
        <x:v>1.0498534720328743</x:v>
      </x:c>
      <x:c r="AQ4" s="102" t="n">
        <x:f>J23</x:f>
        <x:v>1.012881147102966</x:v>
      </x:c>
      <x:c r="AR4" s="102" t="n">
        <x:f>K23</x:f>
        <x:v>1.01427123854797</x:v>
      </x:c>
      <x:c r="AS4" s="102" t="n">
        <x:f>L23</x:f>
        <x:v>1.0436932064762985</x:v>
      </x:c>
      <x:c r="AT4" s="11" t="n">
        <x:f>A4</x:f>
        <x:v>46024</x:v>
      </x:c>
      <x:c r="AU4" s="13" t="n">
        <x:f>B4</x:f>
        <x:v>0</x:v>
      </x:c>
      <x:c r="AV4" s="13" t="n">
        <x:f>'Market Data'!U6</x:f>
        <x:v>0</x:v>
      </x:c>
      <x:c r="AW4" s="13" t="n">
        <x:f>'Market Data'!W6-'Market Data'!U6</x:f>
        <x:v>0</x:v>
      </x:c>
      <x:c r="AX4" s="13" t="n">
        <x:f>'Market Data'!X6-'Market Data'!U6</x:f>
        <x:v>0</x:v>
      </x:c>
      <x:c r="AY4" s="13" t="n">
        <x:f>'Market Data'!Y6-'Market Data'!U6</x:f>
        <x:v>0</x:v>
      </x:c>
      <x:c r="AZ4" s="35" t="n">
        <x:f>1+AV4</x:f>
        <x:v>1</x:v>
      </x:c>
      <x:c r="BA4" s="35" t="n">
        <x:f>1+AW4</x:f>
        <x:v>1</x:v>
      </x:c>
      <x:c r="BB4" s="35" t="n">
        <x:f>1+AX4</x:f>
        <x:v>1</x:v>
      </x:c>
      <x:c r="BC4" s="35" t="n">
        <x:f>1+AY4</x:f>
        <x:v>1</x:v>
      </x:c>
      <x:c r="BE4" t="str">
        <x:v>QQQ</x:v>
      </x:c>
      <x:c r="BF4" t="str">
        <x:v>Growth</x:v>
      </x:c>
      <x:c r="BG4" s="13" t="n">
        <x:v>0</x:v>
      </x:c>
      <x:c r="BH4" s="13" t="n">
        <x:v>0</x:v>
      </x:c>
    </x:row>
    <x:row r="5">
      <x:c r="A5" s="100" t="n">
        <x:f>'Market Data'!A7</x:f>
        <x:v>46027</x:v>
      </x:c>
      <x:c r="B5" s="101" t="n">
        <x:f>'Portfolio'!$F$6*INDEX('Market Data'!$U7:$AL7,1,MATCH('Portfolio'!$B$6,'Market Data'!$U$5:$AL$5,0))+'Portfolio'!$F$7*INDEX('Market Data'!$U7:$AL7,1,MATCH('Portfolio'!$B$7,'Market Data'!$U$5:$AL$5,0))+'Portfolio'!$F$8*INDEX('Market Data'!$U7:$AL7,1,MATCH('Portfolio'!$B$8,'Market Data'!$U$5:$AL$5,0))+'Portfolio'!$F$9*INDEX('Market Data'!$U7:$AL7,1,MATCH('Portfolio'!$B$9,'Market Data'!$U$5:$AL$5,0))+'Portfolio'!$F$10*INDEX('Market Data'!$U7:$AL7,1,MATCH('Portfolio'!$B$10,'Market Data'!$U$5:$AL$5,0))+'Portfolio'!$F$11*INDEX('Market Data'!$U7:$AL7,1,MATCH('Portfolio'!$B$11,'Market Data'!$U$5:$AL$5,0))+'Portfolio'!$F$12*INDEX('Market Data'!$U7:$AL7,1,MATCH('Portfolio'!$B$12,'Market Data'!$U$5:$AL$5,0))+'Portfolio'!$F$13*INDEX('Market Data'!$U7:$AL7,1,MATCH('Portfolio'!$B$13,'Market Data'!$U$5:$AL$5,0))</x:f>
        <x:v>-0.0006824836026237439</x:v>
      </x:c>
      <x:c r="C5" s="101" t="n">
        <x:f>-'Portfolio'!$D$24*INDEX('Market Data'!$U7:$AL7,1,MATCH('Portfolio'!$D$20,'Market Data'!$U$5:$AL$5,0))</x:f>
        <x:v>-0.004898684600769085</x:v>
      </x:c>
      <x:c r="D5" s="101" t="n">
        <x:f>B5+C5</x:f>
        <x:v>-0.005581168203392829</x:v>
      </x:c>
      <x:c r="E5" s="101" t="n">
        <x:f>'Market Data'!U7</x:f>
        <x:v>0.006660178462529753</x:v>
      </x:c>
      <x:c r="F5" s="101" t="n">
        <x:f>'Market Data'!V7</x:f>
        <x:v>0.007942867947986931</x:v>
      </x:c>
      <x:c r="G5" s="101" t="n">
        <x:f>'Market Data'!W7</x:f>
        <x:v>0.0158774864167317</x:v>
      </x:c>
      <x:c r="H5" s="102" t="n">
        <x:f>H4*(1+B5)</x:f>
        <x:v>0.9993175163973762</x:v>
      </x:c>
      <x:c r="I5" s="102" t="n">
        <x:f>I4*(1+D5)</x:f>
        <x:v>0.9944188317966072</x:v>
      </x:c>
      <x:c r="J5" s="102" t="n">
        <x:f>J4*(1+E5)</x:f>
        <x:v>1.0066601784625298</x:v>
      </x:c>
      <x:c r="K5" s="102" t="n">
        <x:f>K4*(1+F5)</x:f>
        <x:v>1.007942867947987</x:v>
      </x:c>
      <x:c r="L5" s="102" t="n">
        <x:f>L4*(1+G5)</x:f>
        <x:v>1.0158774864167317</x:v>
      </x:c>
      <x:c r="M5" s="102" t="n">
        <x:f>MAX(M4,H5)</x:f>
        <x:v>1</x:v>
      </x:c>
      <x:c r="N5" s="98" t="n">
        <x:f>H5/M5-1</x:f>
        <x:v>-0.0006824836026237957</x:v>
      </x:c>
      <x:c r="O5" s="102" t="n">
        <x:f>MAX(O4,I5)</x:f>
        <x:v>1</x:v>
      </x:c>
      <x:c r="P5" s="98" t="n">
        <x:f>I5/O5-1</x:f>
        <x:v>-0.005581168203392828</x:v>
      </x:c>
      <x:c r="Q5" s="102" t="n">
        <x:f>MAX(Q4,J5)</x:f>
        <x:v>1.0066601784625298</x:v>
      </x:c>
      <x:c r="R5" s="98" t="n">
        <x:f>J5/Q5-1</x:f>
        <x:v>0</x:v>
      </x:c>
      <x:c r="S5" s="102" t="n">
        <x:f>MAX(S4,K5)</x:f>
        <x:v>1.007942867947987</x:v>
      </x:c>
      <x:c r="T5" s="98" t="n">
        <x:f>K5/S5-1</x:f>
        <x:v>0</x:v>
      </x:c>
      <x:c r="U5" s="102" t="n">
        <x:f>MAX(U4,L5)</x:f>
        <x:v>1.0158774864167317</x:v>
      </x:c>
      <x:c r="V5" s="98" t="n">
        <x:f>L5/U5-1</x:f>
        <x:v>0</x:v>
      </x:c>
      <x:c r="W5" s="101" t="n">
        <x:f>INDEX('Market Data'!$U7:$AL7,1,MATCH('Portfolio'!$B$6,'Market Data'!$U$5:$AL$5,0))</x:f>
        <x:v>-0.00386553447189375</x:v>
      </x:c>
      <x:c r="X5" s="101" t="n">
        <x:f>INDEX('Market Data'!$U7:$AL7,1,MATCH('Portfolio'!$B$7,'Market Data'!$U$5:$AL$5,0))</x:f>
        <x:v>-0.010367139430425887</x:v>
      </x:c>
      <x:c r="Y5" s="101" t="n">
        <x:f>INDEX('Market Data'!$U7:$AL7,1,MATCH('Portfolio'!$B$8,'Market Data'!$U$5:$AL$5,0))</x:f>
        <x:v>0.00826010282665024</x:v>
      </x:c>
      <x:c r="Z5" s="101" t="n">
        <x:f>INDEX('Market Data'!$U7:$AL7,1,MATCH('Portfolio'!$B$9,'Market Data'!$U$5:$AL$5,0))</x:f>
        <x:v>-0.03596023368946255</x:v>
      </x:c>
      <x:c r="AA5" s="101" t="n">
        <x:f>INDEX('Market Data'!$U7:$AL7,1,MATCH('Portfolio'!$B$10,'Market Data'!$U$5:$AL$5,0))</x:f>
        <x:v>0.02629972873721398</x:v>
      </x:c>
      <x:c r="AB5" s="101" t="n">
        <x:f>INDEX('Market Data'!$U7:$AL7,1,MATCH('Portfolio'!$B$11,'Market Data'!$U$5:$AL$5,0))</x:f>
        <x:v>0.024856567476957858</x:v>
      </x:c>
      <x:c r="AC5" s="101" t="n">
        <x:f>INDEX('Market Data'!$U7:$AL7,1,MATCH('Portfolio'!$B$12,'Market Data'!$U$5:$AL$5,0))</x:f>
        <x:v>0.026313174195160993</x:v>
      </x:c>
      <x:c r="AD5" s="101" t="n">
        <x:f>INDEX('Market Data'!$U7:$AL7,1,MATCH('Portfolio'!$B$13,'Market Data'!$U$5:$AL$5,0))</x:f>
        <x:v>0.006660178462529753</x:v>
      </x:c>
      <x:c r="AE5" s="101" t="n">
        <x:f>INDEX('Market Data'!$U7:$AL7,1,MATCH("SPY",'Market Data'!$U$5:$AL$5,0))</x:f>
        <x:v>0.006660178462529753</x:v>
      </x:c>
      <x:c r="AF5" s="101" t="n">
        <x:f>INDEX('Market Data'!$U7:$AL7,1,MATCH("QQQ",'Market Data'!$U$5:$AL$5,0))</x:f>
        <x:v>0.007942867947986931</x:v>
      </x:c>
      <x:c r="AG5" s="101" t="n">
        <x:f>INDEX('Market Data'!$U7:$AL7,1,MATCH("TLT",'Market Data'!$U$5:$AL$5,0))</x:f>
        <x:v>0.004940771284396295</x:v>
      </x:c>
      <x:c r="AH5" s="101" t="n">
        <x:f>INDEX('Market Data'!$U7:$AL7,1,MATCH("HYG",'Market Data'!$U$5:$AL$5,0))</x:f>
        <x:v>0.0026030247490111957</x:v>
      </x:c>
      <x:c r="AI5" s="101" t="n">
        <x:f>INDEX('Market Data'!$U7:$AL7,1,MATCH("GLD",'Market Data'!$U$5:$AL$5,0))</x:f>
        <x:v>0.026313174195160993</x:v>
      </x:c>
      <x:c r="AJ5" s="101" t="n">
        <x:f>INDEX('Market Data'!$U7:$AL7,1,MATCH("UUP",'Market Data'!$U$5:$AL$5,0))</x:f>
        <x:v>-0.0014755040437760547</x:v>
      </x:c>
      <x:c r="AK5" s="101" t="n">
        <x:f>INDEX('Market Data'!$U7:$AL7,1,MATCH("USO",'Market Data'!$U$5:$AL$5,0))</x:f>
        <x:v>0.018271492937333544</x:v>
      </x:c>
      <x:c r="AL5" s="101" t="n">
        <x:f>INDEX('Market Data'!$U7:$AL7,1,MATCH('Portfolio'!$D$20,'Market Data'!$U$5:$AL$5,0))</x:f>
        <x:v>0.006660178462529753</x:v>
      </x:c>
      <x:c r="AM5" s="74" t="str"/>
      <x:c r="AN5" s="74" t="str">
        <x:v>Feb 26</x:v>
      </x:c>
      <x:c r="AO5" s="102" t="n">
        <x:f>H42</x:f>
        <x:v>1.0784923736367378</x:v>
      </x:c>
      <x:c r="AP5" s="102" t="n">
        <x:f>I42</x:f>
        <x:v>1.0759448926045887</x:v>
      </x:c>
      <x:c r="AQ5" s="102" t="n">
        <x:f>J42</x:f>
        <x:v>1.0041277439696659</x:v>
      </x:c>
      <x:c r="AR5" s="102" t="n">
        <x:f>K42</x:f>
        <x:v>0.9904911294945611</x:v>
      </x:c>
      <x:c r="AS5" s="102" t="n">
        <x:f>L42</x:f>
        <x:v>1.0507678433768959</x:v>
      </x:c>
      <x:c r="AT5" s="11" t="n">
        <x:f>A5</x:f>
        <x:v>46027</x:v>
      </x:c>
      <x:c r="AU5" s="13" t="n">
        <x:f>B5</x:f>
        <x:v>-0.0006824836026237439</x:v>
      </x:c>
      <x:c r="AV5" s="13" t="n">
        <x:f>'Market Data'!U7</x:f>
        <x:v>0.006660178462529753</x:v>
      </x:c>
      <x:c r="AW5" s="13" t="n">
        <x:f>'Market Data'!W7-'Market Data'!U7</x:f>
        <x:v>0.009217307954201948</x:v>
      </x:c>
      <x:c r="AX5" s="13" t="n">
        <x:f>'Market Data'!X7-'Market Data'!U7</x:f>
        <x:v>0.002796520388624657</x:v>
      </x:c>
      <x:c r="AY5" s="13" t="n">
        <x:f>'Market Data'!Y7-'Market Data'!U7</x:f>
        <x:v>0.0015205659225576706</x:v>
      </x:c>
      <x:c r="AZ5" s="35" t="n">
        <x:f>AZ4*(1+AV5)</x:f>
        <x:v>1.0066601784625298</x:v>
      </x:c>
      <x:c r="BA5" s="35" t="n">
        <x:f>BA4*(1+AW5)</x:f>
        <x:v>1.009217307954202</x:v>
      </x:c>
      <x:c r="BB5" s="35" t="n">
        <x:f>BB4*(1+AX5)</x:f>
        <x:v>1.0027965203886247</x:v>
      </x:c>
      <x:c r="BC5" s="35" t="n">
        <x:f>BC4*(1+AY5)</x:f>
        <x:v>1.0015205659225577</x:v>
      </x:c>
      <x:c r="BE5" t="str">
        <x:v>IWM</x:v>
      </x:c>
      <x:c r="BF5" t="str">
        <x:v>Small cap</x:v>
      </x:c>
      <x:c r="BG5" s="13" t="n">
        <x:f>0.5*AI5+0.5*AK5</x:f>
        <x:v>0.02229233356624727</x:v>
      </x:c>
      <x:c r="BH5" s="13" t="n">
        <x:f>0.5*AJ5-0.5*AG5</x:f>
        <x:v>-0.0032081376640861747</x:v>
      </x:c>
    </x:row>
    <x:row r="6">
      <x:c r="A6" s="100" t="n">
        <x:f>'Market Data'!A8</x:f>
        <x:v>46028</x:v>
      </x:c>
      <x:c r="B6" s="101" t="n">
        <x:f>'Portfolio'!$F$6*INDEX('Market Data'!$U8:$AL8,1,MATCH('Portfolio'!$B$6,'Market Data'!$U$5:$AL$5,0))+'Portfolio'!$F$7*INDEX('Market Data'!$U8:$AL8,1,MATCH('Portfolio'!$B$7,'Market Data'!$U$5:$AL$5,0))+'Portfolio'!$F$8*INDEX('Market Data'!$U8:$AL8,1,MATCH('Portfolio'!$B$8,'Market Data'!$U$5:$AL$5,0))+'Portfolio'!$F$9*INDEX('Market Data'!$U8:$AL8,1,MATCH('Portfolio'!$B$9,'Market Data'!$U$5:$AL$5,0))+'Portfolio'!$F$10*INDEX('Market Data'!$U8:$AL8,1,MATCH('Portfolio'!$B$10,'Market Data'!$U$5:$AL$5,0))+'Portfolio'!$F$11*INDEX('Market Data'!$U8:$AL8,1,MATCH('Portfolio'!$B$11,'Market Data'!$U$5:$AL$5,0))+'Portfolio'!$F$12*INDEX('Market Data'!$U8:$AL8,1,MATCH('Portfolio'!$B$12,'Market Data'!$U$5:$AL$5,0))+'Portfolio'!$F$13*INDEX('Market Data'!$U8:$AL8,1,MATCH('Portfolio'!$B$13,'Market Data'!$U$5:$AL$5,0))</x:f>
        <x:v>0.023976134086172992</x:v>
      </x:c>
      <x:c r="C6" s="101" t="n">
        <x:f>-'Portfolio'!$D$24*INDEX('Market Data'!$U8:$AL8,1,MATCH('Portfolio'!$D$20,'Market Data'!$U$5:$AL$5,0))</x:f>
        <x:v>-0.004374252365628327</x:v>
      </x:c>
      <x:c r="D6" s="101" t="n">
        <x:f>B6+C6</x:f>
        <x:v>0.019601881720544667</x:v>
      </x:c>
      <x:c r="E6" s="101" t="n">
        <x:f>'Market Data'!U8</x:f>
        <x:v>0.0059471682236194034</x:v>
      </x:c>
      <x:c r="F6" s="101" t="n">
        <x:f>'Market Data'!V8</x:f>
        <x:v>0.008786595304206557</x:v>
      </x:c>
      <x:c r="G6" s="101" t="n">
        <x:f>'Market Data'!W8</x:f>
        <x:v>0.013255235403427656</x:v>
      </x:c>
      <x:c r="H6" s="102" t="n">
        <x:f>H5*(1+B6)</x:f>
        <x:v>1.0232772871651812</x:v>
      </x:c>
      <x:c r="I6" s="102" t="n">
        <x:f>I5*(1+D6)</x:f>
        <x:v>1.0139113121181667</x:v>
      </x:c>
      <x:c r="J6" s="102" t="n">
        <x:f>J5*(1+E6)</x:f>
        <x:v>1.0126469558878652</x:v>
      </x:c>
      <x:c r="K6" s="102" t="n">
        <x:f>K5*(1+F6)</x:f>
        <x:v>1.0167992540184072</x:v>
      </x:c>
      <x:c r="L6" s="102" t="n">
        <x:f>L5*(1+G6)</x:f>
        <x:v>1.0293431816402279</x:v>
      </x:c>
      <x:c r="M6" s="102" t="n">
        <x:f>MAX(M5,H6)</x:f>
        <x:v>1.0232772871651812</x:v>
      </x:c>
      <x:c r="N6" s="98" t="n">
        <x:f>H6/M6-1</x:f>
        <x:v>0</x:v>
      </x:c>
      <x:c r="O6" s="102" t="n">
        <x:f>MAX(O5,I6)</x:f>
        <x:v>1.0139113121181667</x:v>
      </x:c>
      <x:c r="P6" s="98" t="n">
        <x:f>I6/O6-1</x:f>
        <x:v>0</x:v>
      </x:c>
      <x:c r="Q6" s="102" t="n">
        <x:f>MAX(Q5,J6)</x:f>
        <x:v>1.0126469558878652</x:v>
      </x:c>
      <x:c r="R6" s="98" t="n">
        <x:f>J6/Q6-1</x:f>
        <x:v>0</x:v>
      </x:c>
      <x:c r="S6" s="102" t="n">
        <x:f>MAX(S5,K6)</x:f>
        <x:v>1.0167992540184072</x:v>
      </x:c>
      <x:c r="T6" s="98" t="n">
        <x:f>K6/S6-1</x:f>
        <x:v>0</x:v>
      </x:c>
      <x:c r="U6" s="102" t="n">
        <x:f>MAX(U5,L6)</x:f>
        <x:v>1.0293431816402279</x:v>
      </x:c>
      <x:c r="V6" s="98" t="n">
        <x:f>L6/U6-1</x:f>
        <x:v>0</x:v>
      </x:c>
      <x:c r="W6" s="101" t="n">
        <x:f>INDEX('Market Data'!$U8:$AL8,1,MATCH('Portfolio'!$B$6,'Market Data'!$U$5:$AL$5,0))</x:f>
        <x:v>-0.004677861544826856</x:v>
      </x:c>
      <x:c r="X6" s="101" t="n">
        <x:f>INDEX('Market Data'!$U8:$AL8,1,MATCH('Portfolio'!$B$7,'Market Data'!$U$5:$AL$5,0))</x:f>
        <x:v>0.10020812578795502</x:v>
      </x:c>
      <x:c r="Y6" s="101" t="n">
        <x:f>INDEX('Market Data'!$U8:$AL8,1,MATCH('Portfolio'!$B$8,'Market Data'!$U$5:$AL$5,0))</x:f>
        <x:v>0.01607447398652373</x:v>
      </x:c>
      <x:c r="Z6" s="101" t="n">
        <x:f>INDEX('Market Data'!$U8:$AL8,1,MATCH('Portfolio'!$B$9,'Market Data'!$U$5:$AL$5,0))</x:f>
        <x:v>0.02163212746442489</x:v>
      </x:c>
      <x:c r="AA6" s="101" t="n">
        <x:f>INDEX('Market Data'!$U8:$AL8,1,MATCH('Portfolio'!$B$10,'Market Data'!$U$5:$AL$5,0))</x:f>
        <x:v>0.006224652700885791</x:v>
      </x:c>
      <x:c r="AB6" s="101" t="n">
        <x:f>INDEX('Market Data'!$U8:$AL8,1,MATCH('Portfolio'!$B$11,'Market Data'!$U$5:$AL$5,0))</x:f>
        <x:v>0.015255641622067717</x:v>
      </x:c>
      <x:c r="AC6" s="101" t="n">
        <x:f>INDEX('Market Data'!$U8:$AL8,1,MATCH('Portfolio'!$B$12,'Market Data'!$U$5:$AL$5,0))</x:f>
        <x:v>0.010813149047262716</x:v>
      </x:c>
      <x:c r="AD6" s="101" t="n">
        <x:f>INDEX('Market Data'!$U8:$AL8,1,MATCH('Portfolio'!$B$13,'Market Data'!$U$5:$AL$5,0))</x:f>
        <x:v>0.0059471682236194034</x:v>
      </x:c>
      <x:c r="AE6" s="101" t="n">
        <x:f>INDEX('Market Data'!$U8:$AL8,1,MATCH("SPY",'Market Data'!$U$5:$AL$5,0))</x:f>
        <x:v>0.0059471682236194034</x:v>
      </x:c>
      <x:c r="AF6" s="101" t="n">
        <x:f>INDEX('Market Data'!$U8:$AL8,1,MATCH("QQQ",'Market Data'!$U$5:$AL$5,0))</x:f>
        <x:v>0.008786595304206557</x:v>
      </x:c>
      <x:c r="AG6" s="101" t="n">
        <x:f>INDEX('Market Data'!$U8:$AL8,1,MATCH("TLT",'Market Data'!$U$5:$AL$5,0))</x:f>
        <x:v>-0.0020579443322821245</x:v>
      </x:c>
      <x:c r="AH6" s="101" t="n">
        <x:f>INDEX('Market Data'!$U8:$AL8,1,MATCH("HYG",'Market Data'!$U$5:$AL$5,0))</x:f>
        <x:v>0.0002473943824785607</x:v>
      </x:c>
      <x:c r="AI6" s="101" t="n">
        <x:f>INDEX('Market Data'!$U8:$AL8,1,MATCH("GLD",'Market Data'!$U$5:$AL$5,0))</x:f>
        <x:v>0.010813149047262716</x:v>
      </x:c>
      <x:c r="AJ6" s="101" t="n">
        <x:f>INDEX('Market Data'!$U8:$AL8,1,MATCH("UUP",'Market Data'!$U$5:$AL$5,0))</x:f>
        <x:v>0.003324719379479646</x:v>
      </x:c>
      <x:c r="AK6" s="101" t="n">
        <x:f>INDEX('Market Data'!$U8:$AL8,1,MATCH("USO",'Market Data'!$U$5:$AL$5,0))</x:f>
        <x:v>-0.0243520229955293</x:v>
      </x:c>
      <x:c r="AL6" s="101" t="n">
        <x:f>INDEX('Market Data'!$U8:$AL8,1,MATCH('Portfolio'!$D$20,'Market Data'!$U$5:$AL$5,0))</x:f>
        <x:v>0.0059471682236194034</x:v>
      </x:c>
      <x:c r="AM6" s="74" t="str"/>
      <x:c r="AN6" s="74" t="str">
        <x:v>Mar 26</x:v>
      </x:c>
      <x:c r="AO6" s="102" t="n">
        <x:f>H64</x:f>
        <x:v>0.9956055023551681</x:v>
      </x:c>
      <x:c r="AP6" s="102" t="n">
        <x:f>I64</x:f>
        <x:v>1.032131952248728</x:v>
      </x:c>
      <x:c r="AQ6" s="102" t="n">
        <x:f>J64</x:f>
        <x:v>0.9545443945418766</x:v>
      </x:c>
      <x:c r="AR6" s="102" t="n">
        <x:f>K64</x:f>
        <x:v>0.9425686972113992</x:v>
      </x:c>
      <x:c r="AS6" s="102" t="n">
        <x:f>L64</x:f>
        <x:v>0.9986379681401755</x:v>
      </x:c>
      <x:c r="AT6" s="11" t="n">
        <x:f>A6</x:f>
        <x:v>46028</x:v>
      </x:c>
      <x:c r="AU6" s="13" t="n">
        <x:f>B6</x:f>
        <x:v>0.023976134086172992</x:v>
      </x:c>
      <x:c r="AV6" s="13" t="n">
        <x:f>'Market Data'!U8</x:f>
        <x:v>0.0059471682236194034</x:v>
      </x:c>
      <x:c r="AW6" s="13" t="n">
        <x:f>'Market Data'!W8-'Market Data'!U8</x:f>
        <x:v>0.007308067179808253</x:v>
      </x:c>
      <x:c r="AX6" s="13" t="n">
        <x:f>'Market Data'!X8-'Market Data'!U8</x:f>
        <x:v>0.0057727694220151005</x:v>
      </x:c>
      <x:c r="AY6" s="13" t="n">
        <x:f>'Market Data'!Y8-'Market Data'!U8</x:f>
        <x:v>0.012488356220493158</x:v>
      </x:c>
      <x:c r="AZ6" s="35" t="n">
        <x:f>AZ5*(1+AV6)</x:f>
        <x:v>1.0126469558878652</x:v>
      </x:c>
      <x:c r="BA6" s="35" t="n">
        <x:f>BA5*(1+AW6)</x:f>
        <x:v>1.0165927358397564</x:v>
      </x:c>
      <x:c r="BB6" s="35" t="n">
        <x:f>BB5*(1+AX6)</x:f>
        <x:v>1.0085854334780273</x:v>
      </x:c>
      <x:c r="BC6" s="35" t="n">
        <x:f>BC5*(1+AY6)</x:f>
        <x:v>1.0140279115119484</x:v>
      </x:c>
      <x:c r="BE6" t="str">
        <x:v>MTUM</x:v>
      </x:c>
      <x:c r="BF6" t="str">
        <x:v>Momentum</x:v>
      </x:c>
      <x:c r="BG6" s="13" t="n">
        <x:f>0.5*AI6+0.5*AK6</x:f>
        <x:v>-0.006769436974133292</x:v>
      </x:c>
      <x:c r="BH6" s="13" t="n">
        <x:f>0.5*AJ6-0.5*AG6</x:f>
        <x:v>0.002691331855880885</x:v>
      </x:c>
    </x:row>
    <x:row r="7">
      <x:c r="A7" s="100" t="n">
        <x:f>'Market Data'!A9</x:f>
        <x:v>46029</x:v>
      </x:c>
      <x:c r="B7" s="101" t="n">
        <x:f>'Portfolio'!$F$6*INDEX('Market Data'!$U9:$AL9,1,MATCH('Portfolio'!$B$6,'Market Data'!$U$5:$AL$5,0))+'Portfolio'!$F$7*INDEX('Market Data'!$U9:$AL9,1,MATCH('Portfolio'!$B$7,'Market Data'!$U$5:$AL$5,0))+'Portfolio'!$F$8*INDEX('Market Data'!$U9:$AL9,1,MATCH('Portfolio'!$B$8,'Market Data'!$U$5:$AL$5,0))+'Portfolio'!$F$9*INDEX('Market Data'!$U9:$AL9,1,MATCH('Portfolio'!$B$9,'Market Data'!$U$5:$AL$5,0))+'Portfolio'!$F$10*INDEX('Market Data'!$U9:$AL9,1,MATCH('Portfolio'!$B$10,'Market Data'!$U$5:$AL$5,0))+'Portfolio'!$F$11*INDEX('Market Data'!$U9:$AL9,1,MATCH('Portfolio'!$B$11,'Market Data'!$U$5:$AL$5,0))+'Portfolio'!$F$12*INDEX('Market Data'!$U9:$AL9,1,MATCH('Portfolio'!$B$12,'Market Data'!$U$5:$AL$5,0))+'Portfolio'!$F$13*INDEX('Market Data'!$U9:$AL9,1,MATCH('Portfolio'!$B$13,'Market Data'!$U$5:$AL$5,0))</x:f>
        <x:v>0.0002601332745260414</x:v>
      </x:c>
      <x:c r="C7" s="101" t="n">
        <x:f>-'Portfolio'!$D$24*INDEX('Market Data'!$U9:$AL9,1,MATCH('Portfolio'!$D$20,'Market Data'!$U$5:$AL$5,0))</x:f>
        <x:v>0.002370880962155627</x:v>
      </x:c>
      <x:c r="D7" s="101" t="n">
        <x:f>B7+C7</x:f>
        <x:v>0.0026310142366816683</x:v>
      </x:c>
      <x:c r="E7" s="101" t="n">
        <x:f>'Market Data'!U9</x:f>
        <x:v>-0.0032234143669693793</x:v>
      </x:c>
      <x:c r="F7" s="101" t="n">
        <x:f>'Market Data'!V9</x:f>
        <x:v>0.0009625073552126384</x:v>
      </x:c>
      <x:c r="G7" s="101" t="n">
        <x:f>'Market Data'!W9</x:f>
        <x:v>-0.002342978984757549</x:v>
      </x:c>
      <x:c r="H7" s="102" t="n">
        <x:f>H6*(1+B7)</x:f>
        <x:v>1.0235434756366395</x:v>
      </x:c>
      <x:c r="I7" s="102" t="n">
        <x:f>I6*(1+D7)</x:f>
        <x:v>1.016578927215082</x:v>
      </x:c>
      <x:c r="J7" s="102" t="n">
        <x:f>J6*(1+E7)</x:f>
        <x:v>1.0093827751415885</x:v>
      </x:c>
      <x:c r="K7" s="102" t="n">
        <x:f>K6*(1+F7)</x:f>
        <x:v>1.0177779307791746</x:v>
      </x:c>
      <x:c r="L7" s="102" t="n">
        <x:f>L6*(1+G7)</x:f>
        <x:v>1.0269314521975415</x:v>
      </x:c>
      <x:c r="M7" s="102" t="n">
        <x:f>MAX(M6,H7)</x:f>
        <x:v>1.0235434756366395</x:v>
      </x:c>
      <x:c r="N7" s="98" t="n">
        <x:f>H7/M7-1</x:f>
        <x:v>0</x:v>
      </x:c>
      <x:c r="O7" s="102" t="n">
        <x:f>MAX(O6,I7)</x:f>
        <x:v>1.016578927215082</x:v>
      </x:c>
      <x:c r="P7" s="98" t="n">
        <x:f>I7/O7-1</x:f>
        <x:v>0</x:v>
      </x:c>
      <x:c r="Q7" s="102" t="n">
        <x:f>MAX(Q6,J7)</x:f>
        <x:v>1.0126469558878652</x:v>
      </x:c>
      <x:c r="R7" s="98" t="n">
        <x:f>J7/Q7-1</x:f>
        <x:v>-0.0032234143669693793</x:v>
      </x:c>
      <x:c r="S7" s="102" t="n">
        <x:f>MAX(S6,K7)</x:f>
        <x:v>1.0177779307791746</x:v>
      </x:c>
      <x:c r="T7" s="98" t="n">
        <x:f>K7/S7-1</x:f>
        <x:v>0</x:v>
      </x:c>
      <x:c r="U7" s="102" t="n">
        <x:f>MAX(U6,L7)</x:f>
        <x:v>1.0293431816402279</x:v>
      </x:c>
      <x:c r="V7" s="98" t="n">
        <x:f>L7/U7-1</x:f>
        <x:v>-0.002342978984757438</x:v>
      </x:c>
      <x:c r="W7" s="101" t="n">
        <x:f>INDEX('Market Data'!$U9:$AL9,1,MATCH('Portfolio'!$B$6,'Market Data'!$U$5:$AL$5,0))</x:f>
        <x:v>0.009987164191344933</x:v>
      </x:c>
      <x:c r="X7" s="101" t="n">
        <x:f>INDEX('Market Data'!$U9:$AL9,1,MATCH('Portfolio'!$B$7,'Market Data'!$U$5:$AL$5,0))</x:f>
        <x:v>-0.0112977100322591</x:v>
      </x:c>
      <x:c r="Y7" s="101" t="n">
        <x:f>INDEX('Market Data'!$U9:$AL9,1,MATCH('Portfolio'!$B$8,'Market Data'!$U$5:$AL$5,0))</x:f>
        <x:v>-0.026723349028821675</x:v>
      </x:c>
      <x:c r="Z7" s="101" t="n">
        <x:f>INDEX('Market Data'!$U9:$AL9,1,MATCH('Portfolio'!$B$9,'Market Data'!$U$5:$AL$5,0))</x:f>
        <x:v>0.041398746954796284</x:v>
      </x:c>
      <x:c r="AA7" s="101" t="n">
        <x:f>INDEX('Market Data'!$U9:$AL9,1,MATCH('Portfolio'!$B$10,'Market Data'!$U$5:$AL$5,0))</x:f>
        <x:v>-0.022772807845484522</x:v>
      </x:c>
      <x:c r="AB7" s="101" t="n">
        <x:f>INDEX('Market Data'!$U9:$AL9,1,MATCH('Portfolio'!$B$11,'Market Data'!$U$5:$AL$5,0))</x:f>
        <x:v>-0.007333239375787226</x:v>
      </x:c>
      <x:c r="AC7" s="101" t="n">
        <x:f>INDEX('Market Data'!$U9:$AL9,1,MATCH('Portfolio'!$B$12,'Market Data'!$U$5:$AL$5,0))</x:f>
        <x:v>-0.009559953917111952</x:v>
      </x:c>
      <x:c r="AD7" s="101" t="n">
        <x:f>INDEX('Market Data'!$U9:$AL9,1,MATCH('Portfolio'!$B$13,'Market Data'!$U$5:$AL$5,0))</x:f>
        <x:v>-0.0032234143669693793</x:v>
      </x:c>
      <x:c r="AE7" s="101" t="n">
        <x:f>INDEX('Market Data'!$U9:$AL9,1,MATCH("SPY",'Market Data'!$U$5:$AL$5,0))</x:f>
        <x:v>-0.0032234143669693793</x:v>
      </x:c>
      <x:c r="AF7" s="101" t="n">
        <x:f>INDEX('Market Data'!$U9:$AL9,1,MATCH("QQQ",'Market Data'!$U$5:$AL$5,0))</x:f>
        <x:v>0.0009625073552126384</x:v>
      </x:c>
      <x:c r="AG7" s="101" t="n">
        <x:f>INDEX('Market Data'!$U9:$AL9,1,MATCH("TLT",'Market Data'!$U$5:$AL$5,0))</x:f>
        <x:v>0.005843196932305839</x:v>
      </x:c>
      <x:c r="AH7" s="101" t="n">
        <x:f>INDEX('Market Data'!$U9:$AL9,1,MATCH("HYG",'Market Data'!$U$5:$AL$5,0))</x:f>
        <x:v>-0.00024733319363590134</x:v>
      </x:c>
      <x:c r="AI7" s="101" t="n">
        <x:f>INDEX('Market Data'!$U9:$AL9,1,MATCH("GLD",'Market Data'!$U$5:$AL$5,0))</x:f>
        <x:v>-0.009559953917111952</x:v>
      </x:c>
      <x:c r="AJ7" s="101" t="n">
        <x:f>INDEX('Market Data'!$U9:$AL9,1,MATCH("UUP",'Market Data'!$U$5:$AL$5,0))</x:f>
        <x:v>0.001472787767013095</x:v>
      </x:c>
      <x:c r="AK7" s="101" t="n">
        <x:f>INDEX('Market Data'!$U9:$AL9,1,MATCH("USO",'Market Data'!$U$5:$AL$5,0))</x:f>
        <x:v>-0.01050943217417244</x:v>
      </x:c>
      <x:c r="AL7" s="101" t="n">
        <x:f>INDEX('Market Data'!$U9:$AL9,1,MATCH('Portfolio'!$D$20,'Market Data'!$U$5:$AL$5,0))</x:f>
        <x:v>-0.0032234143669693793</x:v>
      </x:c>
      <x:c r="AM7" s="74" t="str"/>
      <x:c r="AN7" s="74" t="str">
        <x:v>Apr 26</x:v>
      </x:c>
      <x:c r="AO7" s="102" t="n">
        <x:f>H85</x:f>
        <x:v>1.144313182654017</x:v>
      </x:c>
      <x:c r="AP7" s="102" t="n">
        <x:f>I85</x:f>
        <x:v>1.1030097976587885</x:v>
      </x:c>
      <x:c r="AQ7" s="102" t="n">
        <x:f>J85</x:f>
        <x:v>1.054821903478464</x:v>
      </x:c>
      <x:c r="AR7" s="102" t="n">
        <x:f>K85</x:f>
        <x:v>1.0904584503918742</x:v>
      </x:c>
      <x:c r="AS7" s="102" t="n">
        <x:f>L85</x:f>
        <x:v>1.119320215376036</x:v>
      </x:c>
      <x:c r="AT7" s="11" t="n">
        <x:f>A7</x:f>
        <x:v>46029</x:v>
      </x:c>
      <x:c r="AU7" s="13" t="n">
        <x:f>B7</x:f>
        <x:v>0.0002601332745260414</x:v>
      </x:c>
      <x:c r="AV7" s="13" t="n">
        <x:f>'Market Data'!U9</x:f>
        <x:v>-0.0032234143669693793</x:v>
      </x:c>
      <x:c r="AW7" s="13" t="n">
        <x:f>'Market Data'!W9-'Market Data'!U9</x:f>
        <x:v>0.0008804353822118305</x:v>
      </x:c>
      <x:c r="AX7" s="13" t="n">
        <x:f>'Market Data'!X9-'Market Data'!U9</x:f>
        <x:v>-0.003130379289505436</x:v>
      </x:c>
      <x:c r="AY7" s="13" t="n">
        <x:f>'Market Data'!Y9-'Market Data'!U9</x:f>
        <x:v>-0.006211958989977839</x:v>
      </x:c>
      <x:c r="AZ7" s="35" t="n">
        <x:f>AZ6*(1+AV7)</x:f>
        <x:v>1.0093827751415885</x:v>
      </x:c>
      <x:c r="BA7" s="35" t="n">
        <x:f>BA6*(1+AW7)</x:f>
        <x:v>1.0174877800536892</x:v>
      </x:c>
      <x:c r="BB7" s="35" t="n">
        <x:f>BB6*(1+AX7)</x:f>
        <x:v>1.005428178525371</x:v>
      </x:c>
      <x:c r="BC7" s="35" t="n">
        <x:f>BC6*(1+AY7)</x:f>
        <x:v>1.0077288117109433</x:v>
      </x:c>
      <x:c r="BE7" t="str">
        <x:v>VLUE</x:v>
      </x:c>
      <x:c r="BF7" t="str">
        <x:v>Value</x:v>
      </x:c>
      <x:c r="BG7" s="13" t="n">
        <x:f>0.5*AI7+0.5*AK7</x:f>
        <x:v>-0.010034693045642196</x:v>
      </x:c>
      <x:c r="BH7" s="13" t="n">
        <x:f>0.5*AJ7-0.5*AG7</x:f>
        <x:v>-0.0021852045826463717</x:v>
      </x:c>
    </x:row>
    <x:row r="8">
      <x:c r="A8" s="100" t="n">
        <x:f>'Market Data'!A10</x:f>
        <x:v>46030</x:v>
      </x:c>
      <x:c r="B8" s="101" t="n">
        <x:f>'Portfolio'!$F$6*INDEX('Market Data'!$U10:$AL10,1,MATCH('Portfolio'!$B$6,'Market Data'!$U$5:$AL$5,0))+'Portfolio'!$F$7*INDEX('Market Data'!$U10:$AL10,1,MATCH('Portfolio'!$B$7,'Market Data'!$U$5:$AL$5,0))+'Portfolio'!$F$8*INDEX('Market Data'!$U10:$AL10,1,MATCH('Portfolio'!$B$8,'Market Data'!$U$5:$AL$5,0))+'Portfolio'!$F$9*INDEX('Market Data'!$U10:$AL10,1,MATCH('Portfolio'!$B$9,'Market Data'!$U$5:$AL$5,0))+'Portfolio'!$F$10*INDEX('Market Data'!$U10:$AL10,1,MATCH('Portfolio'!$B$10,'Market Data'!$U$5:$AL$5,0))+'Portfolio'!$F$11*INDEX('Market Data'!$U10:$AL10,1,MATCH('Portfolio'!$B$11,'Market Data'!$U$5:$AL$5,0))+'Portfolio'!$F$12*INDEX('Market Data'!$U10:$AL10,1,MATCH('Portfolio'!$B$12,'Market Data'!$U$5:$AL$5,0))+'Portfolio'!$F$13*INDEX('Market Data'!$U10:$AL10,1,MATCH('Portfolio'!$B$13,'Market Data'!$U$5:$AL$5,0))</x:f>
        <x:v>-0.010016424639399824</x:v>
      </x:c>
      <x:c r="C8" s="101" t="n">
        <x:f>-'Portfolio'!$D$24*INDEX('Market Data'!$U10:$AL10,1,MATCH('Portfolio'!$D$20,'Market Data'!$U$5:$AL$5,0))</x:f>
        <x:v>0.0000746638245960029</x:v>
      </x:c>
      <x:c r="D8" s="101" t="n">
        <x:f>B8+C8</x:f>
        <x:v>-0.00994176081480382</x:v>
      </x:c>
      <x:c r="E8" s="101" t="n">
        <x:f>'Market Data'!U10</x:f>
        <x:v>-0.00010151182144413351</x:v>
      </x:c>
      <x:c r="F8" s="101" t="n">
        <x:f>'Market Data'!V10</x:f>
        <x:v>-0.005688999652936455</x:v>
      </x:c>
      <x:c r="G8" s="101" t="n">
        <x:f>'Market Data'!W10</x:f>
        <x:v>0.010920594978292897</x:v>
      </x:c>
      <x:c r="H8" s="102" t="n">
        <x:f>H7*(1+B8)</x:f>
        <x:v>1.0132912295477758</x:v>
      </x:c>
      <x:c r="I8" s="102" t="n">
        <x:f>I7*(1+D8)</x:f>
        <x:v>1.0064723426713398</x:v>
      </x:c>
      <x:c r="J8" s="102" t="n">
        <x:f>J7*(1+E8)</x:f>
        <x:v>1.0092803108575494</x:v>
      </x:c>
      <x:c r="K8" s="102" t="n">
        <x:f>K7*(1+F8)</x:f>
        <x:v>1.0119877924842053</x:v>
      </x:c>
      <x:c r="L8" s="102" t="n">
        <x:f>L7*(1+G8)</x:f>
        <x:v>1.0381461546574609</x:v>
      </x:c>
      <x:c r="M8" s="102" t="n">
        <x:f>MAX(M7,H8)</x:f>
        <x:v>1.0235434756366395</x:v>
      </x:c>
      <x:c r="N8" s="98" t="n">
        <x:f>H8/M8-1</x:f>
        <x:v>-0.010016424639399668</x:v>
      </x:c>
      <x:c r="O8" s="102" t="n">
        <x:f>MAX(O7,I8)</x:f>
        <x:v>1.016578927215082</x:v>
      </x:c>
      <x:c r="P8" s="98" t="n">
        <x:f>I8/O8-1</x:f>
        <x:v>-0.009941760814803913</x:v>
      </x:c>
      <x:c r="Q8" s="102" t="n">
        <x:f>MAX(Q7,J8)</x:f>
        <x:v>1.0126469558878652</x:v>
      </x:c>
      <x:c r="R8" s="98" t="n">
        <x:f>J8/Q8-1</x:f>
        <x:v>-0.003324598973749926</x:v>
      </x:c>
      <x:c r="S8" s="102" t="n">
        <x:f>MAX(S7,K8)</x:f>
        <x:v>1.0177779307791746</x:v>
      </x:c>
      <x:c r="T8" s="98" t="n">
        <x:f>K8/S8-1</x:f>
        <x:v>-0.005688999652936566</x:v>
      </x:c>
      <x:c r="U8" s="102" t="n">
        <x:f>MAX(U7,L8)</x:f>
        <x:v>1.0381461546574609</x:v>
      </x:c>
      <x:c r="V8" s="98" t="n">
        <x:f>L8/U8-1</x:f>
        <x:v>0</x:v>
      </x:c>
      <x:c r="W8" s="101" t="n">
        <x:f>INDEX('Market Data'!$U10:$AL10,1,MATCH('Portfolio'!$B$6,'Market Data'!$U$5:$AL$5,0))</x:f>
        <x:v>-0.021521879433025637</x:v>
      </x:c>
      <x:c r="X8" s="101" t="n">
        <x:f>INDEX('Market Data'!$U10:$AL10,1,MATCH('Portfolio'!$B$7,'Market Data'!$U$5:$AL$5,0))</x:f>
        <x:v>-0.03690182510922668</x:v>
      </x:c>
      <x:c r="Y8" s="101" t="n">
        <x:f>INDEX('Market Data'!$U10:$AL10,1,MATCH('Portfolio'!$B$8,'Market Data'!$U$5:$AL$5,0))</x:f>
        <x:v>-0.0021022025013324175</x:v>
      </x:c>
      <x:c r="Z8" s="101" t="n">
        <x:f>INDEX('Market Data'!$U10:$AL10,1,MATCH('Portfolio'!$B$9,'Market Data'!$U$5:$AL$5,0))</x:f>
        <x:v>-0.02066631989602641</x:v>
      </x:c>
      <x:c r="AA8" s="101" t="n">
        <x:f>INDEX('Market Data'!$U10:$AL10,1,MATCH('Portfolio'!$B$10,'Market Data'!$U$5:$AL$5,0))</x:f>
        <x:v>0.008563061304545982</x:v>
      </x:c>
      <x:c r="AB8" s="101" t="n">
        <x:f>INDEX('Market Data'!$U10:$AL10,1,MATCH('Portfolio'!$B$11,'Market Data'!$U$5:$AL$5,0))</x:f>
        <x:v>0.0370844606210472</x:v>
      </x:c>
      <x:c r="AC8" s="101" t="n">
        <x:f>INDEX('Market Data'!$U10:$AL10,1,MATCH('Portfolio'!$B$12,'Market Data'!$U$5:$AL$5,0))</x:f>
        <x:v>0.005522515913727544</x:v>
      </x:c>
      <x:c r="AD8" s="101" t="n">
        <x:f>INDEX('Market Data'!$U10:$AL10,1,MATCH('Portfolio'!$B$13,'Market Data'!$U$5:$AL$5,0))</x:f>
        <x:v>-0.00010151182144413351</x:v>
      </x:c>
      <x:c r="AE8" s="101" t="n">
        <x:f>INDEX('Market Data'!$U10:$AL10,1,MATCH("SPY",'Market Data'!$U$5:$AL$5,0))</x:f>
        <x:v>-0.00010151182144413351</x:v>
      </x:c>
      <x:c r="AF8" s="101" t="n">
        <x:f>INDEX('Market Data'!$U10:$AL10,1,MATCH("QQQ",'Market Data'!$U$5:$AL$5,0))</x:f>
        <x:v>-0.005688999652936455</x:v>
      </x:c>
      <x:c r="AG8" s="101" t="n">
        <x:f>INDEX('Market Data'!$U10:$AL10,1,MATCH("TLT",'Market Data'!$U$5:$AL$5,0))</x:f>
        <x:v>-0.005012028671745661</x:v>
      </x:c>
      <x:c r="AH8" s="101" t="n">
        <x:f>INDEX('Market Data'!$U10:$AL10,1,MATCH("HYG",'Market Data'!$U$5:$AL$5,0))</x:f>
        <x:v>0.0007419868026876664</x:v>
      </x:c>
      <x:c r="AI8" s="101" t="n">
        <x:f>INDEX('Market Data'!$U10:$AL10,1,MATCH("GLD",'Market Data'!$U$5:$AL$5,0))</x:f>
        <x:v>0.005522515913727544</x:v>
      </x:c>
      <x:c r="AJ8" s="101" t="n">
        <x:f>INDEX('Market Data'!$U10:$AL10,1,MATCH("UUP",'Market Data'!$U$5:$AL$5,0))</x:f>
        <x:v>0.0025735181198816015</x:v>
      </x:c>
      <x:c r="AK8" s="101" t="n">
        <x:f>INDEX('Market Data'!$U10:$AL10,1,MATCH("USO",'Market Data'!$U$5:$AL$5,0))</x:f>
        <x:v>0.04056645468152098</x:v>
      </x:c>
      <x:c r="AL8" s="101" t="n">
        <x:f>INDEX('Market Data'!$U10:$AL10,1,MATCH('Portfolio'!$D$20,'Market Data'!$U$5:$AL$5,0))</x:f>
        <x:v>-0.00010151182144413351</x:v>
      </x:c>
      <x:c r="AM8" s="74" t="str"/>
      <x:c r="AN8" s="74" t="str">
        <x:v>May 26</x:v>
      </x:c>
      <x:c r="AO8" s="102" t="n">
        <x:f>H105</x:f>
        <x:v>1.3285419822636269</x:v>
      </x:c>
      <x:c r="AP8" s="102" t="n">
        <x:f>I105</x:f>
        <x:v>1.2340074880051894</x:v>
      </x:c>
      <x:c r="AQ8" s="102" t="n">
        <x:f>J105</x:f>
        <x:v>1.1103326946873167</x:v>
      </x:c>
      <x:c r="AR8" s="102" t="n">
        <x:f>K105</x:f>
        <x:v>1.2057034264163884</x:v>
      </x:c>
      <x:c r="AS8" s="102" t="n">
        <x:f>L105</x:f>
        <x:v>1.1694936479680245</x:v>
      </x:c>
      <x:c r="AT8" s="11" t="n">
        <x:f>A8</x:f>
        <x:v>46030</x:v>
      </x:c>
      <x:c r="AU8" s="13" t="n">
        <x:f>B8</x:f>
        <x:v>-0.010016424639399824</x:v>
      </x:c>
      <x:c r="AV8" s="13" t="n">
        <x:f>'Market Data'!U10</x:f>
        <x:v>-0.00010151182144413351</x:v>
      </x:c>
      <x:c r="AW8" s="13" t="n">
        <x:f>'Market Data'!W10-'Market Data'!U10</x:f>
        <x:v>0.01102210679973703</x:v>
      </x:c>
      <x:c r="AX8" s="13" t="n">
        <x:f>'Market Data'!X10-'Market Data'!U10</x:f>
        <x:v>-0.0121416565128466</x:v>
      </x:c>
      <x:c r="AY8" s="13" t="n">
        <x:f>'Market Data'!Y10-'Market Data'!U10</x:f>
        <x:v>0.004264548841117821</x:v>
      </x:c>
      <x:c r="AZ8" s="35" t="n">
        <x:f>AZ7*(1+AV8)</x:f>
        <x:v>1.0092803108575494</x:v>
      </x:c>
      <x:c r="BA8" s="35" t="n">
        <x:f>BA7*(1+AW8)</x:f>
        <x:v>1.0287026390328684</x:v>
      </x:c>
      <x:c r="BB8" s="35" t="n">
        <x:f>BB7*(1+AX8)</x:f>
        <x:v>0.9932206149333789</x:v>
      </x:c>
      <x:c r="BC8" s="35" t="n">
        <x:f>BC7*(1+AY8)</x:f>
        <x:v>1.0120263204470863</x:v>
      </x:c>
      <x:c r="BE8" t="str">
        <x:v>NVDA</x:v>
      </x:c>
      <x:c r="BF8" t="str">
        <x:v>Semiconductors</x:v>
      </x:c>
      <x:c r="BG8" s="13" t="n">
        <x:f>0.5*AI8+0.5*AK8</x:f>
        <x:v>0.023044485297624262</x:v>
      </x:c>
      <x:c r="BH8" s="13" t="n">
        <x:f>0.5*AJ8-0.5*AG8</x:f>
        <x:v>0.003792773395813631</x:v>
      </x:c>
    </x:row>
    <x:row r="9">
      <x:c r="A9" s="100" t="n">
        <x:f>'Market Data'!A11</x:f>
        <x:v>46031</x:v>
      </x:c>
      <x:c r="B9" s="101" t="n">
        <x:f>'Portfolio'!$F$6*INDEX('Market Data'!$U11:$AL11,1,MATCH('Portfolio'!$B$6,'Market Data'!$U$5:$AL$5,0))+'Portfolio'!$F$7*INDEX('Market Data'!$U11:$AL11,1,MATCH('Portfolio'!$B$7,'Market Data'!$U$5:$AL$5,0))+'Portfolio'!$F$8*INDEX('Market Data'!$U11:$AL11,1,MATCH('Portfolio'!$B$8,'Market Data'!$U$5:$AL$5,0))+'Portfolio'!$F$9*INDEX('Market Data'!$U11:$AL11,1,MATCH('Portfolio'!$B$9,'Market Data'!$U$5:$AL$5,0))+'Portfolio'!$F$10*INDEX('Market Data'!$U11:$AL11,1,MATCH('Portfolio'!$B$10,'Market Data'!$U$5:$AL$5,0))+'Portfolio'!$F$11*INDEX('Market Data'!$U11:$AL11,1,MATCH('Portfolio'!$B$11,'Market Data'!$U$5:$AL$5,0))+'Portfolio'!$F$12*INDEX('Market Data'!$U11:$AL11,1,MATCH('Portfolio'!$B$12,'Market Data'!$U$5:$AL$5,0))+'Portfolio'!$F$13*INDEX('Market Data'!$U11:$AL11,1,MATCH('Portfolio'!$B$13,'Market Data'!$U$5:$AL$5,0))</x:f>
        <x:v>0.008755757371950439</x:v>
      </x:c>
      <x:c r="C9" s="101" t="n">
        <x:f>-'Portfolio'!$D$24*INDEX('Market Data'!$U11:$AL11,1,MATCH('Portfolio'!$D$20,'Market Data'!$U$5:$AL$5,0))</x:f>
        <x:v>-0.004864271149169195</x:v>
      </x:c>
      <x:c r="D9" s="101" t="n">
        <x:f>B9+C9</x:f>
        <x:v>0.0038914862227812435</x:v>
      </x:c>
      <x:c r="E9" s="101" t="n">
        <x:f>'Market Data'!U11</x:f>
        <x:v>0.006613390447410161</x:v>
      </x:c>
      <x:c r="F9" s="101" t="n">
        <x:f>'Market Data'!V11</x:f>
        <x:v>0.00996023105487942</x:v>
      </x:c>
      <x:c r="G9" s="101" t="n">
        <x:f>'Market Data'!W11</x:f>
        <x:v>0.007589013851707849</x:v>
      </x:c>
      <x:c r="H9" s="102" t="n">
        <x:f>H8*(1+B9)</x:f>
        <x:v>1.0221633617008214</x:v>
      </x:c>
      <x:c r="I9" s="102" t="n">
        <x:f>I8*(1+D9)</x:f>
        <x:v>1.0103890159264557</x:v>
      </x:c>
      <x:c r="J9" s="102" t="n">
        <x:f>J8*(1+E9)</x:f>
        <x:v>1.015955075624134</x:v>
      </x:c>
      <x:c r="K9" s="102" t="n">
        <x:f>K8*(1+F9)</x:f>
        <x:v>1.0220674247220654</x:v>
      </x:c>
      <x:c r="L9" s="102" t="n">
        <x:f>L8*(1+G9)</x:f>
        <x:v>1.0460246602052536</x:v>
      </x:c>
      <x:c r="M9" s="102" t="n">
        <x:f>MAX(M8,H9)</x:f>
        <x:v>1.0235434756366395</x:v>
      </x:c>
      <x:c r="N9" s="98" t="n">
        <x:f>H9/M9-1</x:f>
        <x:v>-0.0013483686513263704</x:v>
      </x:c>
      <x:c r="O9" s="102" t="n">
        <x:f>MAX(O8,I9)</x:f>
        <x:v>1.016578927215082</x:v>
      </x:c>
      <x:c r="P9" s="98" t="n">
        <x:f>I9/O9-1</x:f>
        <x:v>-0.006088962817263566</x:v>
      </x:c>
      <x:c r="Q9" s="102" t="n">
        <x:f>MAX(Q8,J9)</x:f>
        <x:v>1.015955075624134</x:v>
      </x:c>
      <x:c r="R9" s="98" t="n">
        <x:f>J9/Q9-1</x:f>
        <x:v>0</x:v>
      </x:c>
      <x:c r="S9" s="102" t="n">
        <x:f>MAX(S8,K9)</x:f>
        <x:v>1.0220674247220654</x:v>
      </x:c>
      <x:c r="T9" s="98" t="n">
        <x:f>K9/S9-1</x:f>
        <x:v>0</x:v>
      </x:c>
      <x:c r="U9" s="102" t="n">
        <x:f>MAX(U8,L9)</x:f>
        <x:v>1.0460246602052536</x:v>
      </x:c>
      <x:c r="V9" s="98" t="n">
        <x:f>L9/U9-1</x:f>
        <x:v>0</x:v>
      </x:c>
      <x:c r="W9" s="101" t="n">
        <x:f>INDEX('Market Data'!$U11:$AL11,1,MATCH('Portfolio'!$B$6,'Market Data'!$U$5:$AL$5,0))</x:f>
        <x:v>-0.0009727675505442068</x:v>
      </x:c>
      <x:c r="X9" s="101" t="n">
        <x:f>INDEX('Market Data'!$U11:$AL11,1,MATCH('Portfolio'!$B$7,'Market Data'!$U$5:$AL$5,0))</x:f>
        <x:v>0.055256645318929376</x:v>
      </x:c>
      <x:c r="Y9" s="101" t="n">
        <x:f>INDEX('Market Data'!$U11:$AL11,1,MATCH('Portfolio'!$B$8,'Market Data'!$U$5:$AL$5,0))</x:f>
        <x:v>0.017672353052061718</x:v>
      </x:c>
      <x:c r="Z9" s="101" t="n">
        <x:f>INDEX('Market Data'!$U11:$AL11,1,MATCH('Portfolio'!$B$9,'Market Data'!$U$5:$AL$5,0))</x:f>
        <x:v>-0.01993176772633576</x:v>
      </x:c>
      <x:c r="AA9" s="101" t="n">
        <x:f>INDEX('Market Data'!$U11:$AL11,1,MATCH('Portfolio'!$B$10,'Market Data'!$U$5:$AL$5,0))</x:f>
        <x:v>-0.0018193423758875449</x:v>
      </x:c>
      <x:c r="AB9" s="101" t="n">
        <x:f>INDEX('Market Data'!$U11:$AL11,1,MATCH('Portfolio'!$B$11,'Market Data'!$U$5:$AL$5,0))</x:f>
        <x:v>0.010455481120511312</x:v>
      </x:c>
      <x:c r="AC9" s="101" t="n">
        <x:f>INDEX('Market Data'!$U11:$AL11,1,MATCH('Portfolio'!$B$12,'Market Data'!$U$5:$AL$5,0))</x:f>
        <x:v>0.007242001159325273</x:v>
      </x:c>
      <x:c r="AD9" s="101" t="n">
        <x:f>INDEX('Market Data'!$U11:$AL11,1,MATCH('Portfolio'!$B$13,'Market Data'!$U$5:$AL$5,0))</x:f>
        <x:v>0.006613390447410161</x:v>
      </x:c>
      <x:c r="AE9" s="101" t="n">
        <x:f>INDEX('Market Data'!$U11:$AL11,1,MATCH("SPY",'Market Data'!$U$5:$AL$5,0))</x:f>
        <x:v>0.006613390447410161</x:v>
      </x:c>
      <x:c r="AF9" s="101" t="n">
        <x:f>INDEX('Market Data'!$U11:$AL11,1,MATCH("QQQ",'Market Data'!$U$5:$AL$5,0))</x:f>
        <x:v>0.00996023105487942</x:v>
      </x:c>
      <x:c r="AG9" s="101" t="n">
        <x:f>INDEX('Market Data'!$U11:$AL11,1,MATCH("TLT",'Market Data'!$U$5:$AL$5,0))</x:f>
        <x:v>0.006639934676474724</x:v>
      </x:c>
      <x:c r="AH9" s="101" t="n">
        <x:f>INDEX('Market Data'!$U11:$AL11,1,MATCH("HYG",'Market Data'!$U$5:$AL$5,0))</x:f>
        <x:v>0.000741240467295512</x:v>
      </x:c>
      <x:c r="AI9" s="101" t="n">
        <x:f>INDEX('Market Data'!$U11:$AL11,1,MATCH("GLD",'Market Data'!$U$5:$AL$5,0))</x:f>
        <x:v>0.007242001159325273</x:v>
      </x:c>
      <x:c r="AJ9" s="101" t="n">
        <x:f>INDEX('Market Data'!$U11:$AL11,1,MATCH("UUP",'Market Data'!$U$5:$AL$5,0))</x:f>
        <x:v>0.002200200400997776</x:v>
      </x:c>
      <x:c r="AK9" s="101" t="n">
        <x:f>INDEX('Market Data'!$U11:$AL11,1,MATCH("USO",'Market Data'!$U$5:$AL$5,0))</x:f>
        <x:v>0.003402294593913169</x:v>
      </x:c>
      <x:c r="AL9" s="101" t="n">
        <x:f>INDEX('Market Data'!$U11:$AL11,1,MATCH('Portfolio'!$D$20,'Market Data'!$U$5:$AL$5,0))</x:f>
        <x:v>0.006613390447410161</x:v>
      </x:c>
      <x:c r="AM9" s="74" t="str"/>
      <x:c r="AN9" s="74" t="str">
        <x:v>Jun 26</x:v>
      </x:c>
      <x:c r="AO9" s="102" t="n">
        <x:f>H126</x:f>
        <x:v>1.4119684818861986</x:v>
      </x:c>
      <x:c r="AP9" s="102" t="n">
        <x:f>I126</x:f>
        <x:v>1.3235106576465958</x:v>
      </x:c>
      <x:c r="AQ9" s="102" t="n">
        <x:f>J126</x:f>
        <x:v>1.0989045055382485</x:v>
      </x:c>
      <x:c r="AR9" s="102" t="n">
        <x:f>K126</x:f>
        <x:v>1.2039059260933398</x:v>
      </x:c>
      <x:c r="AS9" s="102" t="n">
        <x:f>L126</x:f>
        <x:v>1.2127190322849162</x:v>
      </x:c>
      <x:c r="AT9" s="11" t="n">
        <x:f>A9</x:f>
        <x:v>46031</x:v>
      </x:c>
      <x:c r="AU9" s="13" t="n">
        <x:f>B9</x:f>
        <x:v>0.008755757371950439</x:v>
      </x:c>
      <x:c r="AV9" s="13" t="n">
        <x:f>'Market Data'!U11</x:f>
        <x:v>0.006613390447410161</x:v>
      </x:c>
      <x:c r="AW9" s="13" t="n">
        <x:f>'Market Data'!W11-'Market Data'!U11</x:f>
        <x:v>0.0009756234042976875</x:v>
      </x:c>
      <x:c r="AX9" s="13" t="n">
        <x:f>'Market Data'!X11-'Market Data'!U11</x:f>
        <x:v>0.007834056788646793</x:v>
      </x:c>
      <x:c r="AY9" s="13" t="n">
        <x:f>'Market Data'!Y11-'Market Data'!U11</x:f>
        <x:v>0.006877216950758047</x:v>
      </x:c>
      <x:c r="AZ9" s="35" t="n">
        <x:f>AZ8*(1+AV9)</x:f>
        <x:v>1.015955075624134</x:v>
      </x:c>
      <x:c r="BA9" s="35" t="n">
        <x:f>BA8*(1+AW9)</x:f>
        <x:v>1.0297062654035716</x:v>
      </x:c>
      <x:c r="BB9" s="35" t="n">
        <x:f>BB8*(1+AX9)</x:f>
        <x:v>1.0010015616344217</x:v>
      </x:c>
      <x:c r="BC9" s="35" t="n">
        <x:f>BC8*(1+AY9)</x:f>
        <x:v>1.0189862450126783</x:v>
      </x:c>
      <x:c r="BE9" t="str">
        <x:v>MU</x:v>
      </x:c>
      <x:c r="BF9" t="str">
        <x:v>Semiconductors</x:v>
      </x:c>
      <x:c r="BG9" s="13" t="n">
        <x:f>0.5*AI9+0.5*AK9</x:f>
        <x:v>0.005322147876619221</x:v>
      </x:c>
      <x:c r="BH9" s="13" t="n">
        <x:f>0.5*AJ9-0.5*AG9</x:f>
        <x:v>-0.0022198671377384738</x:v>
      </x:c>
    </x:row>
    <x:row r="10">
      <x:c r="A10" s="100" t="n">
        <x:f>'Market Data'!A12</x:f>
        <x:v>46034</x:v>
      </x:c>
      <x:c r="B10" s="101" t="n">
        <x:f>'Portfolio'!$F$6*INDEX('Market Data'!$U12:$AL12,1,MATCH('Portfolio'!$B$6,'Market Data'!$U$5:$AL$5,0))+'Portfolio'!$F$7*INDEX('Market Data'!$U12:$AL12,1,MATCH('Portfolio'!$B$7,'Market Data'!$U$5:$AL$5,0))+'Portfolio'!$F$8*INDEX('Market Data'!$U12:$AL12,1,MATCH('Portfolio'!$B$8,'Market Data'!$U$5:$AL$5,0))+'Portfolio'!$F$9*INDEX('Market Data'!$U12:$AL12,1,MATCH('Portfolio'!$B$9,'Market Data'!$U$5:$AL$5,0))+'Portfolio'!$F$10*INDEX('Market Data'!$U12:$AL12,1,MATCH('Portfolio'!$B$10,'Market Data'!$U$5:$AL$5,0))+'Portfolio'!$F$11*INDEX('Market Data'!$U12:$AL12,1,MATCH('Portfolio'!$B$11,'Market Data'!$U$5:$AL$5,0))+'Portfolio'!$F$12*INDEX('Market Data'!$U12:$AL12,1,MATCH('Portfolio'!$B$12,'Market Data'!$U$5:$AL$5,0))+'Portfolio'!$F$13*INDEX('Market Data'!$U12:$AL12,1,MATCH('Portfolio'!$B$13,'Market Data'!$U$5:$AL$5,0))</x:f>
        <x:v>0.008316286667349085</x:v>
      </x:c>
      <x:c r="C10" s="101" t="n">
        <x:f>-'Portfolio'!$D$24*INDEX('Market Data'!$U12:$AL12,1,MATCH('Portfolio'!$D$20,'Market Data'!$U$5:$AL$5,0))</x:f>
        <x:v>-0.0011550174979022012</x:v>
      </x:c>
      <x:c r="D10" s="101" t="n">
        <x:f>B10+C10</x:f>
        <x:v>0.007161269169446883</x:v>
      </x:c>
      <x:c r="E10" s="101" t="n">
        <x:f>'Market Data'!U12</x:f>
        <x:v>0.0015703445496706436</x:v>
      </x:c>
      <x:c r="F10" s="101" t="n">
        <x:f>'Market Data'!V12</x:f>
        <x:v>0.0008297496946161331</x:v>
      </x:c>
      <x:c r="G10" s="101" t="n">
        <x:f>'Market Data'!W12</x:f>
        <x:v>0.00488018550702729</x:v>
      </x:c>
      <x:c r="H10" s="102" t="n">
        <x:f>H9*(1+B10)</x:f>
        <x:v>1.0306639652375869</x:v>
      </x:c>
      <x:c r="I10" s="102" t="n">
        <x:f>I9*(1+D10)</x:f>
        <x:v>1.0176246836353577</x:v>
      </x:c>
      <x:c r="J10" s="102" t="n">
        <x:f>J9*(1+E10)</x:f>
        <x:v>1.0175504751398505</x:v>
      </x:c>
      <x:c r="K10" s="102" t="n">
        <x:f>K9*(1+F10)</x:f>
        <x:v>1.0229154848556057</x:v>
      </x:c>
      <x:c r="L10" s="102" t="n">
        <x:f>L9*(1+G10)</x:f>
        <x:v>1.0511294545919805</x:v>
      </x:c>
      <x:c r="M10" s="102" t="n">
        <x:f>MAX(M9,H10)</x:f>
        <x:v>1.0306639652375869</x:v>
      </x:c>
      <x:c r="N10" s="98" t="n">
        <x:f>H10/M10-1</x:f>
        <x:v>0</x:v>
      </x:c>
      <x:c r="O10" s="102" t="n">
        <x:f>MAX(O9,I10)</x:f>
        <x:v>1.0176246836353577</x:v>
      </x:c>
      <x:c r="P10" s="98" t="n">
        <x:f>I10/O10-1</x:f>
        <x:v>0</x:v>
      </x:c>
      <x:c r="Q10" s="102" t="n">
        <x:f>MAX(Q9,J10)</x:f>
        <x:v>1.0175504751398505</x:v>
      </x:c>
      <x:c r="R10" s="98" t="n">
        <x:f>J10/Q10-1</x:f>
        <x:v>0</x:v>
      </x:c>
      <x:c r="S10" s="102" t="n">
        <x:f>MAX(S9,K10)</x:f>
        <x:v>1.0229154848556057</x:v>
      </x:c>
      <x:c r="T10" s="98" t="n">
        <x:f>K10/S10-1</x:f>
        <x:v>0</x:v>
      </x:c>
      <x:c r="U10" s="102" t="n">
        <x:f>MAX(U9,L10)</x:f>
        <x:v>1.0511294545919805</x:v>
      </x:c>
      <x:c r="V10" s="98" t="n">
        <x:f>L10/U10-1</x:f>
        <x:v>0</x:v>
      </x:c>
      <x:c r="W10" s="101" t="n">
        <x:f>INDEX('Market Data'!$U12:$AL12,1,MATCH('Portfolio'!$B$6,'Market Data'!$U$5:$AL$5,0))</x:f>
        <x:v>0.00043278968903170956</x:v>
      </x:c>
      <x:c r="X10" s="101" t="n">
        <x:f>INDEX('Market Data'!$U12:$AL12,1,MATCH('Portfolio'!$B$7,'Market Data'!$U$5:$AL$5,0))</x:f>
        <x:v>0.002260246342429717</x:v>
      </x:c>
      <x:c r="Y10" s="101" t="n">
        <x:f>INDEX('Market Data'!$U12:$AL12,1,MATCH('Portfolio'!$B$8,'Market Data'!$U$5:$AL$5,0))</x:f>
        <x:v>0.025152119715916577</x:v>
      </x:c>
      <x:c r="Z10" s="101" t="n">
        <x:f>INDEX('Market Data'!$U12:$AL12,1,MATCH('Portfolio'!$B$9,'Market Data'!$U$5:$AL$5,0))</x:f>
        <x:v>0.01639769091504184</x:v>
      </x:c>
      <x:c r="AA10" s="101" t="n">
        <x:f>INDEX('Market Data'!$U12:$AL12,1,MATCH('Portfolio'!$B$10,'Market Data'!$U$5:$AL$5,0))</x:f>
        <x:v>-0.014277444122410943</x:v>
      </x:c>
      <x:c r="AB10" s="101" t="n">
        <x:f>INDEX('Market Data'!$U12:$AL12,1,MATCH('Portfolio'!$B$11,'Market Data'!$U$5:$AL$5,0))</x:f>
        <x:v>0.019678261201560465</x:v>
      </x:c>
      <x:c r="AC10" s="101" t="n">
        <x:f>INDEX('Market Data'!$U12:$AL12,1,MATCH('Portfolio'!$B$12,'Market Data'!$U$5:$AL$5,0))</x:f>
        <x:v>0.018722729613168898</x:v>
      </x:c>
      <x:c r="AD10" s="101" t="n">
        <x:f>INDEX('Market Data'!$U12:$AL12,1,MATCH('Portfolio'!$B$13,'Market Data'!$U$5:$AL$5,0))</x:f>
        <x:v>0.0015703445496706436</x:v>
      </x:c>
      <x:c r="AE10" s="101" t="n">
        <x:f>INDEX('Market Data'!$U12:$AL12,1,MATCH("SPY",'Market Data'!$U$5:$AL$5,0))</x:f>
        <x:v>0.0015703445496706436</x:v>
      </x:c>
      <x:c r="AF10" s="101" t="n">
        <x:f>INDEX('Market Data'!$U12:$AL12,1,MATCH("QQQ",'Market Data'!$U$5:$AL$5,0))</x:f>
        <x:v>0.0008297496946161331</x:v>
      </x:c>
      <x:c r="AG10" s="101" t="n">
        <x:f>INDEX('Market Data'!$U12:$AL12,1,MATCH("TLT",'Market Data'!$U$5:$AL$5,0))</x:f>
        <x:v>-0.0029567470327221956</x:v>
      </x:c>
      <x:c r="AH10" s="101" t="n">
        <x:f>INDEX('Market Data'!$U12:$AL12,1,MATCH("HYG",'Market Data'!$U$5:$AL$5,0))</x:f>
        <x:v>0.0004937616155777924</x:v>
      </x:c>
      <x:c r="AI10" s="101" t="n">
        <x:f>INDEX('Market Data'!$U12:$AL12,1,MATCH("GLD",'Market Data'!$U$5:$AL$5,0))</x:f>
        <x:v>0.018722729613168898</x:v>
      </x:c>
      <x:c r="AJ10" s="101" t="n">
        <x:f>INDEX('Market Data'!$U12:$AL12,1,MATCH("UUP",'Market Data'!$U$5:$AL$5,0))</x:f>
        <x:v>-0.0018294634906741436</x:v>
      </x:c>
      <x:c r="AK10" s="101" t="n">
        <x:f>INDEX('Market Data'!$U12:$AL12,1,MATCH("USO",'Market Data'!$U$5:$AL$5,0))</x:f>
        <x:v>0.0122916468152936</x:v>
      </x:c>
      <x:c r="AL10" s="101" t="n">
        <x:f>INDEX('Market Data'!$U12:$AL12,1,MATCH('Portfolio'!$D$20,'Market Data'!$U$5:$AL$5,0))</x:f>
        <x:v>0.0015703445496706436</x:v>
      </x:c>
      <x:c r="AM10" s="74" t="str"/>
      <x:c r="AN10" s="74" t="str">
        <x:v>Jul 26</x:v>
      </x:c>
      <x:c r="AO10" s="102" t="n">
        <x:f>H148</x:f>
        <x:v>1.3256929109794415</x:v>
      </x:c>
      <x:c r="AP10" s="102" t="n">
        <x:f>I148</x:f>
        <x:v>1.2431431440043192</x:v>
      </x:c>
      <x:c r="AQ10" s="102" t="n">
        <x:f>J148</x:f>
        <x:v>1.0992871709224008</x:v>
      </x:c>
      <x:c r="AR10" s="102" t="n">
        <x:f>K148</x:f>
        <x:v>1.124762627479682</x:v>
      </x:c>
      <x:c r="AS10" s="102" t="n">
        <x:f>L148</x:f>
        <x:v>1.1753827978284552</x:v>
      </x:c>
      <x:c r="AT10" s="11" t="n">
        <x:f>A10</x:f>
        <x:v>46034</x:v>
      </x:c>
      <x:c r="AU10" s="13" t="n">
        <x:f>B10</x:f>
        <x:v>0.008316286667349085</x:v>
      </x:c>
      <x:c r="AV10" s="13" t="n">
        <x:f>'Market Data'!U12</x:f>
        <x:v>0.0015703445496706436</x:v>
      </x:c>
      <x:c r="AW10" s="13" t="n">
        <x:f>'Market Data'!W12-'Market Data'!U12</x:f>
        <x:v>0.0033098409573566467</x:v>
      </x:c>
      <x:c r="AX10" s="13" t="n">
        <x:f>'Market Data'!X12-'Market Data'!U12</x:f>
        <x:v>0.0060565928783717915</x:v>
      </x:c>
      <x:c r="AY10" s="13" t="n">
        <x:f>'Market Data'!Y12-'Market Data'!U12</x:f>
        <x:v>-0.005314163103185665</x:v>
      </x:c>
      <x:c r="AZ10" s="35" t="n">
        <x:f>AZ9*(1+AV10)</x:f>
        <x:v>1.0175504751398505</x:v>
      </x:c>
      <x:c r="BA10" s="35" t="n">
        <x:f>BA9*(1+AW10)</x:f>
        <x:v>1.033114429374851</x:v>
      </x:c>
      <x:c r="BB10" s="35" t="n">
        <x:f>BB9*(1+AX10)</x:f>
        <x:v>1.0070642205638558</x:v>
      </x:c>
      <x:c r="BC10" s="35" t="n">
        <x:f>BC9*(1+AY10)</x:f>
        <x:v>1.0135711859067782</x:v>
      </x:c>
      <x:c r="BE10" t="str">
        <x:v>TSM</x:v>
      </x:c>
      <x:c r="BF10" t="str">
        <x:v>Semiconductors</x:v>
      </x:c>
      <x:c r="BG10" s="13" t="n">
        <x:f>0.5*AI10+0.5*AK10</x:f>
        <x:v>0.015507188214231249</x:v>
      </x:c>
      <x:c r="BH10" s="13" t="n">
        <x:f>0.5*AJ10-0.5*AG10</x:f>
        <x:v>0.000563641771024026</x:v>
      </x:c>
    </x:row>
    <x:row r="11">
      <x:c r="A11" s="100" t="n">
        <x:f>'Market Data'!A13</x:f>
        <x:v>46035</x:v>
      </x:c>
      <x:c r="B11" s="101" t="n">
        <x:f>'Portfolio'!$F$6*INDEX('Market Data'!$U13:$AL13,1,MATCH('Portfolio'!$B$6,'Market Data'!$U$5:$AL$5,0))+'Portfolio'!$F$7*INDEX('Market Data'!$U13:$AL13,1,MATCH('Portfolio'!$B$7,'Market Data'!$U$5:$AL$5,0))+'Portfolio'!$F$8*INDEX('Market Data'!$U13:$AL13,1,MATCH('Portfolio'!$B$8,'Market Data'!$U$5:$AL$5,0))+'Portfolio'!$F$9*INDEX('Market Data'!$U13:$AL13,1,MATCH('Portfolio'!$B$9,'Market Data'!$U$5:$AL$5,0))+'Portfolio'!$F$10*INDEX('Market Data'!$U13:$AL13,1,MATCH('Portfolio'!$B$10,'Market Data'!$U$5:$AL$5,0))+'Portfolio'!$F$11*INDEX('Market Data'!$U13:$AL13,1,MATCH('Portfolio'!$B$11,'Market Data'!$U$5:$AL$5,0))+'Portfolio'!$F$12*INDEX('Market Data'!$U13:$AL13,1,MATCH('Portfolio'!$B$12,'Market Data'!$U$5:$AL$5,0))+'Portfolio'!$F$13*INDEX('Market Data'!$U13:$AL13,1,MATCH('Portfolio'!$B$13,'Market Data'!$U$5:$AL$5,0))</x:f>
        <x:v>-0.008555199596889362</x:v>
      </x:c>
      <x:c r="C11" s="101" t="n">
        <x:f>-'Portfolio'!$D$24*INDEX('Market Data'!$U13:$AL13,1,MATCH('Portfolio'!$D$20,'Market Data'!$U$5:$AL$5,0))</x:f>
        <x:v>0.0014706166020163616</x:v>
      </x:c>
      <x:c r="D11" s="101" t="n">
        <x:f>B11+C11</x:f>
        <x:v>-0.007084582994873001</x:v>
      </x:c>
      <x:c r="E11" s="101" t="n">
        <x:f>'Market Data'!U13</x:f>
        <x:v>-0.00199942838080458</x:v>
      </x:c>
      <x:c r="F11" s="101" t="n">
        <x:f>'Market Data'!V13</x:f>
        <x:v>-0.0014828295247444334</x:v>
      </x:c>
      <x:c r="G11" s="101" t="n">
        <x:f>'Market Data'!W13</x:f>
        <x:v>-0.0005734867926496801</x:v>
      </x:c>
      <x:c r="H11" s="102" t="n">
        <x:f>H10*(1+B11)</x:f>
        <x:v>1.021846429297658</x:v>
      </x:c>
      <x:c r="I11" s="102" t="n">
        <x:f>I10*(1+D11)</x:f>
        <x:v>1.0104152371065116</x:v>
      </x:c>
      <x:c r="J11" s="102" t="n">
        <x:f>J10*(1+E11)</x:f>
        <x:v>1.0155159558409548</x:v>
      </x:c>
      <x:c r="K11" s="102" t="n">
        <x:f>K10*(1+F11)</x:f>
        <x:v>1.0213986755733435</x:v>
      </x:c>
      <x:c r="L11" s="102" t="n">
        <x:f>L10*(1+G11)</x:f>
        <x:v>1.050526645732407</x:v>
      </x:c>
      <x:c r="M11" s="102" t="n">
        <x:f>MAX(M10,H11)</x:f>
        <x:v>1.0306639652375869</x:v>
      </x:c>
      <x:c r="N11" s="98" t="n">
        <x:f>H11/M11-1</x:f>
        <x:v>-0.008555199596889329</x:v>
      </x:c>
      <x:c r="O11" s="102" t="n">
        <x:f>MAX(O10,I11)</x:f>
        <x:v>1.0176246836353577</x:v>
      </x:c>
      <x:c r="P11" s="98" t="n">
        <x:f>I11/O11-1</x:f>
        <x:v>-0.007084582994873023</x:v>
      </x:c>
      <x:c r="Q11" s="102" t="n">
        <x:f>MAX(Q10,J11)</x:f>
        <x:v>1.0175504751398505</x:v>
      </x:c>
      <x:c r="R11" s="98" t="n">
        <x:f>J11/Q11-1</x:f>
        <x:v>-0.00199942838080458</x:v>
      </x:c>
      <x:c r="S11" s="102" t="n">
        <x:f>MAX(S10,K11)</x:f>
        <x:v>1.0229154848556057</x:v>
      </x:c>
      <x:c r="T11" s="98" t="n">
        <x:f>K11/S11-1</x:f>
        <x:v>-0.0014828295247444334</x:v>
      </x:c>
      <x:c r="U11" s="102" t="n">
        <x:f>MAX(U10,L11)</x:f>
        <x:v>1.0511294545919805</x:v>
      </x:c>
      <x:c r="V11" s="98" t="n">
        <x:f>L11/U11-1</x:f>
        <x:v>-0.0005734867926496801</x:v>
      </x:c>
      <x:c r="W11" s="101" t="n">
        <x:f>INDEX('Market Data'!$U13:$AL13,1,MATCH('Portfolio'!$B$6,'Market Data'!$U$5:$AL$5,0))</x:f>
        <x:v>0.004704210650191332</x:v>
      </x:c>
      <x:c r="X11" s="101" t="n">
        <x:f>INDEX('Market Data'!$U13:$AL13,1,MATCH('Portfolio'!$B$7,'Market Data'!$U$5:$AL$5,0))</x:f>
        <x:v>-0.022378364834999553</x:v>
      </x:c>
      <x:c r="Y11" s="101" t="n">
        <x:f>INDEX('Market Data'!$U13:$AL13,1,MATCH('Portfolio'!$B$8,'Market Data'!$U$5:$AL$5,0))</x:f>
        <x:v>-0.0016880162527188602</x:v>
      </x:c>
      <x:c r="Z11" s="101" t="n">
        <x:f>INDEX('Market Data'!$U13:$AL13,1,MATCH('Portfolio'!$B$9,'Market Data'!$U$5:$AL$5,0))</x:f>
        <x:v>-0.0035244625112405004</x:v>
      </x:c>
      <x:c r="AA11" s="101" t="n">
        <x:f>INDEX('Market Data'!$U13:$AL13,1,MATCH('Portfolio'!$B$10,'Market Data'!$U$5:$AL$5,0))</x:f>
        <x:v>-0.04188112643568365</x:v>
      </x:c>
      <x:c r="AB11" s="101" t="n">
        <x:f>INDEX('Market Data'!$U13:$AL13,1,MATCH('Portfolio'!$B$11,'Market Data'!$U$5:$AL$5,0))</x:f>
        <x:v>-0.0012194862725563027</x:v>
      </x:c>
      <x:c r="AC11" s="101" t="n">
        <x:f>INDEX('Market Data'!$U13:$AL13,1,MATCH('Portfolio'!$B$12,'Market Data'!$U$5:$AL$5,0))</x:f>
        <x:v>-0.0014210408732292512</x:v>
      </x:c>
      <x:c r="AD11" s="101" t="n">
        <x:f>INDEX('Market Data'!$U13:$AL13,1,MATCH('Portfolio'!$B$13,'Market Data'!$U$5:$AL$5,0))</x:f>
        <x:v>-0.00199942838080458</x:v>
      </x:c>
      <x:c r="AE11" s="101" t="n">
        <x:f>INDEX('Market Data'!$U13:$AL13,1,MATCH("SPY",'Market Data'!$U$5:$AL$5,0))</x:f>
        <x:v>-0.00199942838080458</x:v>
      </x:c>
      <x:c r="AF11" s="101" t="n">
        <x:f>INDEX('Market Data'!$U13:$AL13,1,MATCH("QQQ",'Market Data'!$U$5:$AL$5,0))</x:f>
        <x:v>-0.0014828295247444334</x:v>
      </x:c>
      <x:c r="AG11" s="101" t="n">
        <x:f>INDEX('Market Data'!$U13:$AL13,1,MATCH("TLT",'Market Data'!$U$5:$AL$5,0))</x:f>
        <x:v>0.0017108155691840654</x:v>
      </x:c>
      <x:c r="AH11" s="101" t="n">
        <x:f>INDEX('Market Data'!$U13:$AL13,1,MATCH("HYG",'Market Data'!$U$5:$AL$5,0))</x:f>
        <x:v>0</x:v>
      </x:c>
      <x:c r="AI11" s="101" t="n">
        <x:f>INDEX('Market Data'!$U13:$AL13,1,MATCH("GLD",'Market Data'!$U$5:$AL$5,0))</x:f>
        <x:v>-0.0014210408732292512</x:v>
      </x:c>
      <x:c r="AJ11" s="101" t="n">
        <x:f>INDEX('Market Data'!$U13:$AL13,1,MATCH("UUP",'Market Data'!$U$5:$AL$5,0))</x:f>
        <x:v>0.0025659711533103646</x:v>
      </x:c>
      <x:c r="AK11" s="101" t="n">
        <x:f>INDEX('Market Data'!$U13:$AL13,1,MATCH("USO",'Market Data'!$U$5:$AL$5,0))</x:f>
        <x:v>0.025540848458931453</x:v>
      </x:c>
      <x:c r="AL11" s="101" t="n">
        <x:f>INDEX('Market Data'!$U13:$AL13,1,MATCH('Portfolio'!$D$20,'Market Data'!$U$5:$AL$5,0))</x:f>
        <x:v>-0.00199942838080458</x:v>
      </x:c>
      <x:c r="AM11" s="74" t="str"/>
      <x:c r="AN11" s="74" t="str">
        <x:v>Aug 26</x:v>
      </x:c>
      <x:c r="AO11" s="102" t="n">
        <x:f>H169</x:f>
        <x:v>1.4121796598330407</x:v>
      </x:c>
      <x:c r="AP11" s="102" t="n">
        <x:f>I169</x:f>
        <x:v>1.2988682770468734</x:v>
      </x:c>
      <x:c r="AQ11" s="102" t="n">
        <x:f>J169</x:f>
        <x:v>1.1287473633229534</x:v>
      </x:c>
      <x:c r="AR11" s="102" t="n">
        <x:f>K169</x:f>
        <x:v>1.1717973855720005</x:v>
      </x:c>
      <x:c r="AS11" s="102" t="n">
        <x:f>L169</x:f>
        <x:v>1.1864019362996148</x:v>
      </x:c>
      <x:c r="AT11" s="11" t="n">
        <x:f>A11</x:f>
        <x:v>46035</x:v>
      </x:c>
      <x:c r="AU11" s="13" t="n">
        <x:f>B11</x:f>
        <x:v>-0.008555199596889362</x:v>
      </x:c>
      <x:c r="AV11" s="13" t="n">
        <x:f>'Market Data'!U13</x:f>
        <x:v>-0.00199942838080458</x:v>
      </x:c>
      <x:c r="AW11" s="13" t="n">
        <x:f>'Market Data'!W13-'Market Data'!U13</x:f>
        <x:v>0.0014259415881548998</x:v>
      </x:c>
      <x:c r="AX11" s="13" t="n">
        <x:f>'Market Data'!X13-'Market Data'!U13</x:f>
        <x:v>0.0018447772693340747</x:v>
      </x:c>
      <x:c r="AY11" s="13" t="n">
        <x:f>'Market Data'!Y13-'Market Data'!U13</x:f>
        <x:v>0.0017907106239881676</x:v>
      </x:c>
      <x:c r="AZ11" s="35" t="n">
        <x:f>AZ10*(1+AV11)</x:f>
        <x:v>1.0155159558409548</x:v>
      </x:c>
      <x:c r="BA11" s="35" t="n">
        <x:f>BA10*(1+AW11)</x:f>
        <x:v>1.0345875902050194</x:v>
      </x:c>
      <x:c r="BB11" s="35" t="n">
        <x:f>BB10*(1+AX11)</x:f>
        <x:v>1.0089220297467116</x:v>
      </x:c>
      <x:c r="BC11" s="35" t="n">
        <x:f>BC10*(1+AY11)</x:f>
        <x:v>1.0153861985975499</x:v>
      </x:c>
      <x:c r="BE11" t="str">
        <x:v>LLY</x:v>
      </x:c>
      <x:c r="BF11" t="str">
        <x:v>Healthcare</x:v>
      </x:c>
      <x:c r="BG11" s="13" t="n">
        <x:f>0.5*AI11+0.5*AK11</x:f>
        <x:v>0.012059903792851101</x:v>
      </x:c>
      <x:c r="BH11" s="13" t="n">
        <x:f>0.5*AJ11-0.5*AG11</x:f>
        <x:v>0.0004275777920631496</x:v>
      </x:c>
    </x:row>
    <x:row r="12">
      <x:c r="A12" s="100" t="n">
        <x:f>'Market Data'!A14</x:f>
        <x:v>46036</x:v>
      </x:c>
      <x:c r="B12" s="101" t="n">
        <x:f>'Portfolio'!$F$6*INDEX('Market Data'!$U14:$AL14,1,MATCH('Portfolio'!$B$6,'Market Data'!$U$5:$AL$5,0))+'Portfolio'!$F$7*INDEX('Market Data'!$U14:$AL14,1,MATCH('Portfolio'!$B$7,'Market Data'!$U$5:$AL$5,0))+'Portfolio'!$F$8*INDEX('Market Data'!$U14:$AL14,1,MATCH('Portfolio'!$B$8,'Market Data'!$U$5:$AL$5,0))+'Portfolio'!$F$9*INDEX('Market Data'!$U14:$AL14,1,MATCH('Portfolio'!$B$9,'Market Data'!$U$5:$AL$5,0))+'Portfolio'!$F$10*INDEX('Market Data'!$U14:$AL14,1,MATCH('Portfolio'!$B$10,'Market Data'!$U$5:$AL$5,0))+'Portfolio'!$F$11*INDEX('Market Data'!$U14:$AL14,1,MATCH('Portfolio'!$B$11,'Market Data'!$U$5:$AL$5,0))+'Portfolio'!$F$12*INDEX('Market Data'!$U14:$AL14,1,MATCH('Portfolio'!$B$12,'Market Data'!$U$5:$AL$5,0))+'Portfolio'!$F$13*INDEX('Market Data'!$U14:$AL14,1,MATCH('Portfolio'!$B$13,'Market Data'!$U$5:$AL$5,0))</x:f>
        <x:v>-0.007690667686870625</x:v>
      </x:c>
      <x:c r="C12" s="101" t="n">
        <x:f>-'Portfolio'!$D$24*INDEX('Market Data'!$U14:$AL14,1,MATCH('Portfolio'!$D$20,'Market Data'!$U$5:$AL$5,0))</x:f>
        <x:v>0.003615302675018239</x:v>
      </x:c>
      <x:c r="D12" s="101" t="n">
        <x:f>B12+C12</x:f>
        <x:v>-0.0040753650118523855</x:v>
      </x:c>
      <x:c r="E12" s="101" t="n">
        <x:f>'Market Data'!U14</x:f>
        <x:v>-0.004915311552799784</x:v>
      </x:c>
      <x:c r="F12" s="101" t="n">
        <x:f>'Market Data'!V14</x:f>
        <x:v>-0.010682829260153182</x:v>
      </x:c>
      <x:c r="G12" s="101" t="n">
        <x:f>'Market Data'!W14</x:f>
        <x:v>0.007040265744579832</x:v>
      </x:c>
      <x:c r="H12" s="102" t="n">
        <x:f>H11*(1+B12)</x:f>
        <x:v>1.0139877479829142</x:v>
      </x:c>
      <x:c r="I12" s="102" t="n">
        <x:f>I11*(1+D12)</x:f>
        <x:v>1.0062974262017652</x:v>
      </x:c>
      <x:c r="J12" s="102" t="n">
        <x:f>J11*(1+E12)</x:f>
        <x:v>1.0105243785311573</x:v>
      </x:c>
      <x:c r="K12" s="102" t="n">
        <x:f>K11*(1+F12)</x:f>
        <x:v>1.0104872479156468</x:v>
      </x:c>
      <x:c r="L12" s="102" t="n">
        <x:f>L11*(1+G12)</x:f>
        <x:v>1.0579226324901252</x:v>
      </x:c>
      <x:c r="M12" s="102" t="n">
        <x:f>MAX(M11,H12)</x:f>
        <x:v>1.0306639652375869</x:v>
      </x:c>
      <x:c r="N12" s="98" t="n">
        <x:f>H12/M12-1</x:f>
        <x:v>-0.016180072086665498</x:v>
      </x:c>
      <x:c r="O12" s="102" t="n">
        <x:f>MAX(O11,I12)</x:f>
        <x:v>1.0176246836353577</x:v>
      </x:c>
      <x:c r="P12" s="98" t="n">
        <x:f>I12/O12-1</x:f>
        <x:v>-0.011131075745064556</x:v>
      </x:c>
      <x:c r="Q12" s="102" t="n">
        <x:f>MAX(Q11,J12)</x:f>
        <x:v>1.0175504751398505</x:v>
      </x:c>
      <x:c r="R12" s="98" t="n">
        <x:f>J12/Q12-1</x:f>
        <x:v>-0.006904912120185069</x:v>
      </x:c>
      <x:c r="S12" s="102" t="n">
        <x:f>MAX(S11,K12)</x:f>
        <x:v>1.0229154848556057</x:v>
      </x:c>
      <x:c r="T12" s="98" t="n">
        <x:f>K12/S12-1</x:f>
        <x:v>-0.012149817970262933</x:v>
      </x:c>
      <x:c r="U12" s="102" t="n">
        <x:f>MAX(U11,L12)</x:f>
        <x:v>1.0579226324901252</x:v>
      </x:c>
      <x:c r="V12" s="98" t="n">
        <x:f>L12/U12-1</x:f>
        <x:v>0</x:v>
      </x:c>
      <x:c r="W12" s="101" t="n">
        <x:f>INDEX('Market Data'!$U14:$AL14,1,MATCH('Portfolio'!$B$6,'Market Data'!$U$5:$AL$5,0))</x:f>
        <x:v>-0.014369630752494755</x:v>
      </x:c>
      <x:c r="X12" s="101" t="n">
        <x:f>INDEX('Market Data'!$U14:$AL14,1,MATCH('Portfolio'!$B$7,'Market Data'!$U$5:$AL$5,0))</x:f>
        <x:v>-0.014136557514669246</x:v>
      </x:c>
      <x:c r="Y12" s="101" t="n">
        <x:f>INDEX('Market Data'!$U14:$AL14,1,MATCH('Portfolio'!$B$8,'Market Data'!$U$5:$AL$5,0))</x:f>
        <x:v>-0.01237879138792719</x:v>
      </x:c>
      <x:c r="Z12" s="101" t="n">
        <x:f>INDEX('Market Data'!$U14:$AL14,1,MATCH('Portfolio'!$B$9,'Market Data'!$U$5:$AL$5,0))</x:f>
        <x:v>-0.0036205091509664555</x:v>
      </x:c>
      <x:c r="AA12" s="101" t="n">
        <x:f>INDEX('Market Data'!$U14:$AL14,1,MATCH('Portfolio'!$B$10,'Market Data'!$U$5:$AL$5,0))</x:f>
        <x:v>-0.009745948660904502</x:v>
      </x:c>
      <x:c r="AB12" s="101" t="n">
        <x:f>INDEX('Market Data'!$U14:$AL14,1,MATCH('Portfolio'!$B$11,'Market Data'!$U$5:$AL$5,0))</x:f>
        <x:v>0.009607955655949851</x:v>
      </x:c>
      <x:c r="AC12" s="101" t="n">
        <x:f>INDEX('Market Data'!$U14:$AL14,1,MATCH('Portfolio'!$B$12,'Market Data'!$U$5:$AL$5,0))</x:f>
        <x:v>0.010222226854541994</x:v>
      </x:c>
      <x:c r="AD12" s="101" t="n">
        <x:f>INDEX('Market Data'!$U14:$AL14,1,MATCH('Portfolio'!$B$13,'Market Data'!$U$5:$AL$5,0))</x:f>
        <x:v>-0.004915311552799784</x:v>
      </x:c>
      <x:c r="AE12" s="101" t="n">
        <x:f>INDEX('Market Data'!$U14:$AL14,1,MATCH("SPY",'Market Data'!$U$5:$AL$5,0))</x:f>
        <x:v>-0.004915311552799784</x:v>
      </x:c>
      <x:c r="AF12" s="101" t="n">
        <x:f>INDEX('Market Data'!$U14:$AL14,1,MATCH("QQQ",'Market Data'!$U$5:$AL$5,0))</x:f>
        <x:v>-0.010682829260153182</x:v>
      </x:c>
      <x:c r="AG12" s="101" t="n">
        <x:f>INDEX('Market Data'!$U14:$AL14,1,MATCH("TLT",'Market Data'!$U$5:$AL$5,0))</x:f>
        <x:v>0.005807536957277204</x:v>
      </x:c>
      <x:c r="AH12" s="101" t="n">
        <x:f>INDEX('Market Data'!$U14:$AL14,1,MATCH("HYG",'Market Data'!$U$5:$AL$5,0))</x:f>
        <x:v>0</x:v>
      </x:c>
      <x:c r="AI12" s="101" t="n">
        <x:f>INDEX('Market Data'!$U14:$AL14,1,MATCH("GLD",'Market Data'!$U$5:$AL$5,0))</x:f>
        <x:v>0.010222226854541994</x:v>
      </x:c>
      <x:c r="AJ12" s="101" t="n">
        <x:f>INDEX('Market Data'!$U14:$AL14,1,MATCH("UUP",'Market Data'!$U$5:$AL$5,0))</x:f>
        <x:v>-0.0007312781530058876</x:v>
      </x:c>
      <x:c r="AK12" s="101" t="n">
        <x:f>INDEX('Market Data'!$U14:$AL14,1,MATCH("USO",'Market Data'!$U$5:$AL$5,0))</x:f>
        <x:v>-0.011839993288458861</x:v>
      </x:c>
      <x:c r="AL12" s="101" t="n">
        <x:f>INDEX('Market Data'!$U14:$AL14,1,MATCH('Portfolio'!$D$20,'Market Data'!$U$5:$AL$5,0))</x:f>
        <x:v>-0.004915311552799784</x:v>
      </x:c>
      <x:c r="AM12" s="74" t="str"/>
      <x:c r="AN12" s="74" t="str">
        <x:v>Sep 26</x:v>
      </x:c>
      <x:c r="AO12" s="102" t="n">
        <x:f>H182</x:f>
        <x:v>1.426747822558964</x:v>
      </x:c>
      <x:c r="AP12" s="102" t="n">
        <x:f>I182</x:f>
        <x:v>1.3168632844197852</x:v>
      </x:c>
      <x:c r="AQ12" s="102" t="n">
        <x:f>J182</x:f>
        <x:v>1.123643237370758</x:v>
      </x:c>
      <x:c r="AR12" s="102" t="n">
        <x:f>K182</x:f>
        <x:v>1.179464851005742</x:v>
      </x:c>
      <x:c r="AS12" s="102" t="n">
        <x:f>L182</x:f>
        <x:v>1.1497197636584173</x:v>
      </x:c>
      <x:c r="AT12" s="11" t="n">
        <x:f>A12</x:f>
        <x:v>46036</x:v>
      </x:c>
      <x:c r="AU12" s="13" t="n">
        <x:f>B12</x:f>
        <x:v>-0.007690667686870625</x:v>
      </x:c>
      <x:c r="AV12" s="13" t="n">
        <x:f>'Market Data'!U14</x:f>
        <x:v>-0.004915311552799784</x:v>
      </x:c>
      <x:c r="AW12" s="13" t="n">
        <x:f>'Market Data'!W14-'Market Data'!U14</x:f>
        <x:v>0.011955577297379616</x:v>
      </x:c>
      <x:c r="AX12" s="13" t="n">
        <x:f>'Market Data'!X14-'Market Data'!U14</x:f>
        <x:v>-0.0073668564160011</x:v>
      </x:c>
      <x:c r="AY12" s="13" t="n">
        <x:f>'Market Data'!Y14-'Market Data'!U14</x:f>
        <x:v>0.005054485772141515</x:v>
      </x:c>
      <x:c r="AZ12" s="35" t="n">
        <x:f>AZ11*(1+AV12)</x:f>
        <x:v>1.0105243785311573</x:v>
      </x:c>
      <x:c r="BA12" s="35" t="n">
        <x:f>BA11*(1+AW12)</x:f>
        <x:v>1.0469566821106253</x:v>
      </x:c>
      <x:c r="BB12" s="35" t="n">
        <x:f>BB11*(1+AX12)</x:f>
        <x:v>1.0014894460186272</x:v>
      </x:c>
      <x:c r="BC12" s="35" t="n">
        <x:f>BC11*(1+AY12)</x:f>
        <x:v>1.02051845369159</x:v>
      </x:c>
      <x:c r="BE12" t="str">
        <x:v>JPM</x:v>
      </x:c>
      <x:c r="BF12" t="str">
        <x:v>Financials</x:v>
      </x:c>
      <x:c r="BG12" s="13" t="n">
        <x:f>0.5*AI12+0.5*AK12</x:f>
        <x:v>-0.0008088832169584337</x:v>
      </x:c>
      <x:c r="BH12" s="13" t="n">
        <x:f>0.5*AJ12-0.5*AG12</x:f>
        <x:v>-0.003269407555141546</x:v>
      </x:c>
    </x:row>
    <x:row r="13">
      <x:c r="A13" s="100" t="n">
        <x:f>'Market Data'!A15</x:f>
        <x:v>46037</x:v>
      </x:c>
      <x:c r="B13" s="101" t="n">
        <x:f>'Portfolio'!$F$6*INDEX('Market Data'!$U15:$AL15,1,MATCH('Portfolio'!$B$6,'Market Data'!$U$5:$AL$5,0))+'Portfolio'!$F$7*INDEX('Market Data'!$U15:$AL15,1,MATCH('Portfolio'!$B$7,'Market Data'!$U$5:$AL$5,0))+'Portfolio'!$F$8*INDEX('Market Data'!$U15:$AL15,1,MATCH('Portfolio'!$B$8,'Market Data'!$U$5:$AL$5,0))+'Portfolio'!$F$9*INDEX('Market Data'!$U15:$AL15,1,MATCH('Portfolio'!$B$9,'Market Data'!$U$5:$AL$5,0))+'Portfolio'!$F$10*INDEX('Market Data'!$U15:$AL15,1,MATCH('Portfolio'!$B$10,'Market Data'!$U$5:$AL$5,0))+'Portfolio'!$F$11*INDEX('Market Data'!$U15:$AL15,1,MATCH('Portfolio'!$B$11,'Market Data'!$U$5:$AL$5,0))+'Portfolio'!$F$12*INDEX('Market Data'!$U15:$AL15,1,MATCH('Portfolio'!$B$12,'Market Data'!$U$5:$AL$5,0))+'Portfolio'!$F$13*INDEX('Market Data'!$U15:$AL15,1,MATCH('Portfolio'!$B$13,'Market Data'!$U$5:$AL$5,0))</x:f>
        <x:v>0.006935846528847184</x:v>
      </x:c>
      <x:c r="C13" s="101" t="n">
        <x:f>-'Portfolio'!$D$24*INDEX('Market Data'!$U15:$AL15,1,MATCH('Portfolio'!$D$20,'Market Data'!$U$5:$AL$5,0))</x:f>
        <x:v>-0.0020030290857141458</x:v>
      </x:c>
      <x:c r="D13" s="101" t="n">
        <x:f>B13+C13</x:f>
        <x:v>0.004932817443133038</x:v>
      </x:c>
      <x:c r="E13" s="101" t="n">
        <x:f>'Market Data'!U15</x:f>
        <x:v>0.0027232884465351326</x:v>
      </x:c>
      <x:c r="F13" s="101" t="n">
        <x:f>'Market Data'!V15</x:f>
        <x:v>0.0035994606388298767</x:v>
      </x:c>
      <x:c r="G13" s="101" t="n">
        <x:f>'Market Data'!W15</x:f>
        <x:v>0.008814981008274492</x:v>
      </x:c>
      <x:c r="H13" s="102" t="n">
        <x:f>H12*(1+B13)</x:f>
        <x:v>1.021020611385055</x:v>
      </x:c>
      <x:c r="I13" s="102" t="n">
        <x:f>I12*(1+D13)</x:f>
        <x:v>1.0112613076987131</x:v>
      </x:c>
      <x:c r="J13" s="102" t="n">
        <x:f>J12*(1+E13)</x:f>
        <x:v>1.0132763278961532</x:v>
      </x:c>
      <x:c r="K13" s="102" t="n">
        <x:f>K12*(1+F13)</x:f>
        <x:v>1.0141244569905588</x:v>
      </x:c>
      <x:c r="L13" s="102" t="n">
        <x:f>L12*(1+G13)</x:f>
        <x:v>1.0672482004037493</x:v>
      </x:c>
      <x:c r="M13" s="102" t="n">
        <x:f>MAX(M12,H13)</x:f>
        <x:v>1.0306639652375869</x:v>
      </x:c>
      <x:c r="N13" s="98" t="n">
        <x:f>H13/M13-1</x:f>
        <x:v>-0.00935644805463709</x:v>
      </x:c>
      <x:c r="O13" s="102" t="n">
        <x:f>MAX(O12,I13)</x:f>
        <x:v>1.0176246836353577</x:v>
      </x:c>
      <x:c r="P13" s="98" t="n">
        <x:f>I13/O13-1</x:f>
        <x:v>-0.006253165866527688</x:v>
      </x:c>
      <x:c r="Q13" s="102" t="n">
        <x:f>MAX(Q12,J13)</x:f>
        <x:v>1.0175504751398505</x:v>
      </x:c>
      <x:c r="R13" s="98" t="n">
        <x:f>J13/Q13-1</x:f>
        <x:v>-0.004200427741051338</x:v>
      </x:c>
      <x:c r="S13" s="102" t="n">
        <x:f>MAX(S12,K13)</x:f>
        <x:v>1.0229154848556057</x:v>
      </x:c>
      <x:c r="T13" s="98" t="n">
        <x:f>K13/S13-1</x:f>
        <x:v>-0.008594090122985953</x:v>
      </x:c>
      <x:c r="U13" s="102" t="n">
        <x:f>MAX(U12,L13)</x:f>
        <x:v>1.0672482004037493</x:v>
      </x:c>
      <x:c r="V13" s="98" t="n">
        <x:f>L13/U13-1</x:f>
        <x:v>0</x:v>
      </x:c>
      <x:c r="W13" s="101" t="n">
        <x:f>INDEX('Market Data'!$U15:$AL15,1,MATCH('Portfolio'!$B$6,'Market Data'!$U$5:$AL$5,0))</x:f>
        <x:v>0.02134991091711691</x:v>
      </x:c>
      <x:c r="X13" s="101" t="n">
        <x:f>INDEX('Market Data'!$U15:$AL15,1,MATCH('Portfolio'!$B$7,'Market Data'!$U$5:$AL$5,0))</x:f>
        <x:v>0.009839472519194148</x:v>
      </x:c>
      <x:c r="Y13" s="101" t="n">
        <x:f>INDEX('Market Data'!$U15:$AL15,1,MATCH('Portfolio'!$B$8,'Market Data'!$U$5:$AL$5,0))</x:f>
        <x:v>0.04441944132636788</x:v>
      </x:c>
      <x:c r="Z13" s="101" t="n">
        <x:f>INDEX('Market Data'!$U15:$AL15,1,MATCH('Portfolio'!$B$9,'Market Data'!$U$5:$AL$5,0))</x:f>
        <x:v>-0.03756691766134834</x:v>
      </x:c>
      <x:c r="AA13" s="101" t="n">
        <x:f>INDEX('Market Data'!$U15:$AL15,1,MATCH('Portfolio'!$B$10,'Market Data'!$U$5:$AL$5,0))</x:f>
        <x:v>0.004514954855955988</x:v>
      </x:c>
      <x:c r="AB13" s="101" t="n">
        <x:f>INDEX('Market Data'!$U15:$AL15,1,MATCH('Portfolio'!$B$11,'Market Data'!$U$5:$AL$5,0))</x:f>
        <x:v>0.006067407661398017</x:v>
      </x:c>
      <x:c r="AC13" s="101" t="n">
        <x:f>INDEX('Market Data'!$U15:$AL15,1,MATCH('Portfolio'!$B$12,'Market Data'!$U$5:$AL$5,0))</x:f>
        <x:v>-0.006127660830587689</x:v>
      </x:c>
      <x:c r="AD13" s="101" t="n">
        <x:f>INDEX('Market Data'!$U15:$AL15,1,MATCH('Portfolio'!$B$13,'Market Data'!$U$5:$AL$5,0))</x:f>
        <x:v>0.0027232884465351326</x:v>
      </x:c>
      <x:c r="AE13" s="101" t="n">
        <x:f>INDEX('Market Data'!$U15:$AL15,1,MATCH("SPY",'Market Data'!$U$5:$AL$5,0))</x:f>
        <x:v>0.0027232884465351326</x:v>
      </x:c>
      <x:c r="AF13" s="101" t="n">
        <x:f>INDEX('Market Data'!$U15:$AL15,1,MATCH("QQQ",'Market Data'!$U$5:$AL$5,0))</x:f>
        <x:v>0.0035994606388298767</x:v>
      </x:c>
      <x:c r="AG13" s="101" t="n">
        <x:f>INDEX('Market Data'!$U15:$AL15,1,MATCH("TLT",'Market Data'!$U$5:$AL$5,0))</x:f>
        <x:v>-0.00022657642663248545</x:v>
      </x:c>
      <x:c r="AH13" s="101" t="n">
        <x:f>INDEX('Market Data'!$U15:$AL15,1,MATCH("HYG",'Market Data'!$U$5:$AL$5,0))</x:f>
        <x:v>0</x:v>
      </x:c>
      <x:c r="AI13" s="101" t="n">
        <x:f>INDEX('Market Data'!$U15:$AL15,1,MATCH("GLD",'Market Data'!$U$5:$AL$5,0))</x:f>
        <x:v>-0.006127660830587689</x:v>
      </x:c>
      <x:c r="AJ13" s="101" t="n">
        <x:f>INDEX('Market Data'!$U15:$AL15,1,MATCH("UUP",'Market Data'!$U$5:$AL$5,0))</x:f>
        <x:v>0.003658996770906864</x:v>
      </x:c>
      <x:c r="AK13" s="101" t="n">
        <x:f>INDEX('Market Data'!$U15:$AL15,1,MATCH("USO",'Market Data'!$U$5:$AL$5,0))</x:f>
        <x:v>-0.02038291343469012</x:v>
      </x:c>
      <x:c r="AL13" s="101" t="n">
        <x:f>INDEX('Market Data'!$U15:$AL15,1,MATCH('Portfolio'!$D$20,'Market Data'!$U$5:$AL$5,0))</x:f>
        <x:v>0.0027232884465351326</x:v>
      </x:c>
      <x:c r="AM13" s="74" t="str"/>
      <x:c r="AN13" s="74"/>
      <x:c r="AO13" s="74"/>
      <x:c r="AP13" s="74"/>
      <x:c r="AQ13" s="74"/>
      <x:c r="AR13" s="74"/>
      <x:c r="AS13" s="74"/>
      <x:c r="AT13" s="11" t="n">
        <x:f>A13</x:f>
        <x:v>46037</x:v>
      </x:c>
      <x:c r="AU13" s="13" t="n">
        <x:f>B13</x:f>
        <x:v>0.006935846528847184</x:v>
      </x:c>
      <x:c r="AV13" s="13" t="n">
        <x:f>'Market Data'!U15</x:f>
        <x:v>0.0027232884465351326</x:v>
      </x:c>
      <x:c r="AW13" s="13" t="n">
        <x:f>'Market Data'!W15-'Market Data'!U15</x:f>
        <x:v>0.006091692561739359</x:v>
      </x:c>
      <x:c r="AX13" s="13" t="n">
        <x:f>'Market Data'!X15-'Market Data'!U15</x:f>
        <x:v>0.003064022889535556</x:v>
      </x:c>
      <x:c r="AY13" s="13" t="n">
        <x:f>'Market Data'!Y15-'Market Data'!U15</x:f>
        <x:v>0.002983350971302867</x:v>
      </x:c>
      <x:c r="AZ13" s="35" t="n">
        <x:f>AZ12*(1+AV13)</x:f>
        <x:v>1.0132763278961532</x:v>
      </x:c>
      <x:c r="BA13" s="35" t="n">
        <x:f>BA12*(1+AW13)</x:f>
        <x:v>1.053334420343502</x:v>
      </x:c>
      <x:c r="BB13" s="35" t="n">
        <x:f>BB12*(1+AX13)</x:f>
        <x:v>1.0045580326048567</x:v>
      </x:c>
      <x:c r="BC13" s="35" t="n">
        <x:f>BC12*(1+AY13)</x:f>
        <x:v>1.0235630184116433</x:v>
      </x:c>
      <x:c r="BE13" t="str">
        <x:v>WFC</x:v>
      </x:c>
      <x:c r="BF13" t="str">
        <x:v>Financials</x:v>
      </x:c>
      <x:c r="BG13" s="13" t="n">
        <x:f>0.5*AI13+0.5*AK13</x:f>
        <x:v>-0.013255287132638904</x:v>
      </x:c>
      <x:c r="BH13" s="13" t="n">
        <x:f>0.5*AJ13-0.5*AG13</x:f>
        <x:v>0.0019427865987696746</x:v>
      </x:c>
    </x:row>
    <x:row r="14">
      <x:c r="A14" s="100" t="n">
        <x:f>'Market Data'!A16</x:f>
        <x:v>46038</x:v>
      </x:c>
      <x:c r="B14" s="101" t="n">
        <x:f>'Portfolio'!$F$6*INDEX('Market Data'!$U16:$AL16,1,MATCH('Portfolio'!$B$6,'Market Data'!$U$5:$AL$5,0))+'Portfolio'!$F$7*INDEX('Market Data'!$U16:$AL16,1,MATCH('Portfolio'!$B$7,'Market Data'!$U$5:$AL$5,0))+'Portfolio'!$F$8*INDEX('Market Data'!$U16:$AL16,1,MATCH('Portfolio'!$B$8,'Market Data'!$U$5:$AL$5,0))+'Portfolio'!$F$9*INDEX('Market Data'!$U16:$AL16,1,MATCH('Portfolio'!$B$9,'Market Data'!$U$5:$AL$5,0))+'Portfolio'!$F$10*INDEX('Market Data'!$U16:$AL16,1,MATCH('Portfolio'!$B$10,'Market Data'!$U$5:$AL$5,0))+'Portfolio'!$F$11*INDEX('Market Data'!$U16:$AL16,1,MATCH('Portfolio'!$B$11,'Market Data'!$U$5:$AL$5,0))+'Portfolio'!$F$12*INDEX('Market Data'!$U16:$AL16,1,MATCH('Portfolio'!$B$12,'Market Data'!$U$5:$AL$5,0))+'Portfolio'!$F$13*INDEX('Market Data'!$U16:$AL16,1,MATCH('Portfolio'!$B$13,'Market Data'!$U$5:$AL$5,0))</x:f>
        <x:v>0.014293757620664996</x:v>
      </x:c>
      <x:c r="C14" s="101" t="n">
        <x:f>-'Portfolio'!$D$24*INDEX('Market Data'!$U16:$AL16,1,MATCH('Portfolio'!$D$20,'Market Data'!$U$5:$AL$5,0))</x:f>
        <x:v>0.0006161912640385219</x:v>
      </x:c>
      <x:c r="D14" s="101" t="n">
        <x:f>B14+C14</x:f>
        <x:v>0.014909948884703518</x:v>
      </x:c>
      <x:c r="E14" s="101" t="n">
        <x:f>'Market Data'!U16</x:f>
        <x:v>-0.0008377644449499844</x:v>
      </x:c>
      <x:c r="F14" s="101" t="n">
        <x:f>'Market Data'!V16</x:f>
        <x:v>-0.0008363469702494797</x:v>
      </x:c>
      <x:c r="G14" s="101" t="n">
        <x:f>'Market Data'!W16</x:f>
        <x:v>0.0009416070548899924</x:v>
      </x:c>
      <x:c r="H14" s="102" t="n">
        <x:f>H13*(1+B14)</x:f>
        <x:v>1.0356148325298962</x:v>
      </x:c>
      <x:c r="I14" s="102" t="n">
        <x:f>I13*(1+D14)</x:f>
        <x:v>1.0263391621055795</x:v>
      </x:c>
      <x:c r="J14" s="102" t="n">
        <x:f>J13*(1+E14)</x:f>
        <x:v>1.0124274410157323</x:v>
      </x:c>
      <x:c r="K14" s="102" t="n">
        <x:f>K13*(1+F14)</x:f>
        <x:v>1.0132762970734988</x:v>
      </x:c>
      <x:c r="L14" s="102" t="n">
        <x:f>L13*(1+G14)</x:f>
        <x:v>1.0682531288385682</x:v>
      </x:c>
      <x:c r="M14" s="102" t="n">
        <x:f>MAX(M13,H14)</x:f>
        <x:v>1.0356148325298962</x:v>
      </x:c>
      <x:c r="N14" s="98" t="n">
        <x:f>H14/M14-1</x:f>
        <x:v>0</x:v>
      </x:c>
      <x:c r="O14" s="102" t="n">
        <x:f>MAX(O13,I14)</x:f>
        <x:v>1.0263391621055795</x:v>
      </x:c>
      <x:c r="P14" s="98" t="n">
        <x:f>I14/O14-1</x:f>
        <x:v>0</x:v>
      </x:c>
      <x:c r="Q14" s="102" t="n">
        <x:f>MAX(Q13,J14)</x:f>
        <x:v>1.0175504751398505</x:v>
      </x:c>
      <x:c r="R14" s="98" t="n">
        <x:f>J14/Q14-1</x:f>
        <x:v>-0.005034673216986252</x:v>
      </x:c>
      <x:c r="S14" s="102" t="n">
        <x:f>MAX(S13,K14)</x:f>
        <x:v>1.0229154848556057</x:v>
      </x:c>
      <x:c r="T14" s="98" t="n">
        <x:f>K14/S14-1</x:f>
        <x:v>-0.009423249451999016</x:v>
      </x:c>
      <x:c r="U14" s="102" t="n">
        <x:f>MAX(U13,L14)</x:f>
        <x:v>1.0682531288385682</x:v>
      </x:c>
      <x:c r="V14" s="98" t="n">
        <x:f>L14/U14-1</x:f>
        <x:v>0</x:v>
      </x:c>
      <x:c r="W14" s="101" t="n">
        <x:f>INDEX('Market Data'!$U16:$AL16,1,MATCH('Portfolio'!$B$6,'Market Data'!$U$5:$AL$5,0))</x:f>
        <x:v>-0.0043839311405146075</x:v>
      </x:c>
      <x:c r="X14" s="101" t="n">
        <x:f>INDEX('Market Data'!$U16:$AL16,1,MATCH('Portfolio'!$B$7,'Market Data'!$U$5:$AL$5,0))</x:f>
        <x:v>0.07759268471178937</x:v>
      </x:c>
      <x:c r="Y14" s="101" t="n">
        <x:f>INDEX('Market Data'!$U16:$AL16,1,MATCH('Portfolio'!$B$8,'Market Data'!$U$5:$AL$5,0))</x:f>
        <x:v>0.002224348108543328</x:v>
      </x:c>
      <x:c r="Z14" s="101" t="n">
        <x:f>INDEX('Market Data'!$U16:$AL16,1,MATCH('Portfolio'!$B$9,'Market Data'!$U$5:$AL$5,0))</x:f>
        <x:v>0.005256843158219171</x:v>
      </x:c>
      <x:c r="AA14" s="101" t="n">
        <x:f>INDEX('Market Data'!$U16:$AL16,1,MATCH('Portfolio'!$B$10,'Market Data'!$U$5:$AL$5,0))</x:f>
        <x:v>0.010379576882297181</x:v>
      </x:c>
      <x:c r="AB14" s="101" t="n">
        <x:f>INDEX('Market Data'!$U16:$AL16,1,MATCH('Portfolio'!$B$11,'Market Data'!$U$5:$AL$5,0))</x:f>
        <x:v>0.00717014840793051</x:v>
      </x:c>
      <x:c r="AC14" s="101" t="n">
        <x:f>INDEX('Market Data'!$U16:$AL16,1,MATCH('Portfolio'!$B$12,'Market Data'!$U$5:$AL$5,0))</x:f>
        <x:v>-0.004818883830700504</x:v>
      </x:c>
      <x:c r="AD14" s="101" t="n">
        <x:f>INDEX('Market Data'!$U16:$AL16,1,MATCH('Portfolio'!$B$13,'Market Data'!$U$5:$AL$5,0))</x:f>
        <x:v>-0.0008377644449499844</x:v>
      </x:c>
      <x:c r="AE14" s="101" t="n">
        <x:f>INDEX('Market Data'!$U16:$AL16,1,MATCH("SPY",'Market Data'!$U$5:$AL$5,0))</x:f>
        <x:v>-0.0008377644449499844</x:v>
      </x:c>
      <x:c r="AF14" s="101" t="n">
        <x:f>INDEX('Market Data'!$U16:$AL16,1,MATCH("QQQ",'Market Data'!$U$5:$AL$5,0))</x:f>
        <x:v>-0.0008363469702494797</x:v>
      </x:c>
      <x:c r="AG14" s="101" t="n">
        <x:f>INDEX('Market Data'!$U16:$AL16,1,MATCH("TLT",'Market Data'!$U$5:$AL$5,0))</x:f>
        <x:v>-0.0057749565711725515</x:v>
      </x:c>
      <x:c r="AH14" s="101" t="n">
        <x:f>INDEX('Market Data'!$U16:$AL16,1,MATCH("HYG",'Market Data'!$U$5:$AL$5,0))</x:f>
        <x:v>0.0006169709031151882</x:v>
      </x:c>
      <x:c r="AI14" s="101" t="n">
        <x:f>INDEX('Market Data'!$U16:$AL16,1,MATCH("GLD",'Market Data'!$U$5:$AL$5,0))</x:f>
        <x:v>-0.004818883830700504</x:v>
      </x:c>
      <x:c r="AJ14" s="101" t="n">
        <x:f>INDEX('Market Data'!$U16:$AL16,1,MATCH("UUP",'Market Data'!$U$5:$AL$5,0))</x:f>
        <x:v>0</x:v>
      </x:c>
      <x:c r="AK14" s="101" t="n">
        <x:f>INDEX('Market Data'!$U16:$AL16,1,MATCH("USO",'Market Data'!$U$5:$AL$5,0))</x:f>
        <x:v>0.007310618480811826</x:v>
      </x:c>
      <x:c r="AL14" s="101" t="n">
        <x:f>INDEX('Market Data'!$U16:$AL16,1,MATCH('Portfolio'!$D$20,'Market Data'!$U$5:$AL$5,0))</x:f>
        <x:v>-0.0008377644449499844</x:v>
      </x:c>
      <x:c r="AM14" s="74" t="str"/>
      <x:c r="AN14" s="74"/>
      <x:c r="AO14" s="74"/>
      <x:c r="AP14" s="74"/>
      <x:c r="AQ14" s="74"/>
      <x:c r="AR14" s="74"/>
      <x:c r="AS14" s="74"/>
      <x:c r="AT14" s="11" t="n">
        <x:f>A14</x:f>
        <x:v>46038</x:v>
      </x:c>
      <x:c r="AU14" s="13" t="n">
        <x:f>B14</x:f>
        <x:v>0.014293757620664996</x:v>
      </x:c>
      <x:c r="AV14" s="13" t="n">
        <x:f>'Market Data'!U16</x:f>
        <x:v>-0.0008377644449499844</x:v>
      </x:c>
      <x:c r="AW14" s="13" t="n">
        <x:f>'Market Data'!W16-'Market Data'!U16</x:f>
        <x:v>0.0017793714998399768</x:v>
      </x:c>
      <x:c r="AX14" s="13" t="n">
        <x:f>'Market Data'!X16-'Market Data'!U16</x:f>
        <x:v>0.005386699627686564</x:v>
      </x:c>
      <x:c r="AY14" s="13" t="n">
        <x:f>'Market Data'!Y16-'Market Data'!U16</x:f>
        <x:v>0.0006995061213016518</x:v>
      </x:c>
      <x:c r="AZ14" s="35" t="n">
        <x:f>AZ13*(1+AV14)</x:f>
        <x:v>1.0124274410157323</x:v>
      </x:c>
      <x:c r="BA14" s="35" t="n">
        <x:f>BA13*(1+AW14)</x:f>
        <x:v>1.0552086935908618</x:v>
      </x:c>
      <x:c r="BB14" s="35" t="n">
        <x:f>BB13*(1+AX14)</x:f>
        <x:v>1.0099692849850788</x:v>
      </x:c>
      <x:c r="BC14" s="35" t="n">
        <x:f>BC13*(1+AY14)</x:f>
        <x:v>1.0242790070085603</x:v>
      </x:c>
      <x:c r="BE14" t="str">
        <x:v>KO</x:v>
      </x:c>
      <x:c r="BF14" t="str">
        <x:v>Consumer</x:v>
      </x:c>
      <x:c r="BG14" s="13" t="n">
        <x:f>0.5*AI14+0.5*AK14</x:f>
        <x:v>0.0012458673250556607</x:v>
      </x:c>
      <x:c r="BH14" s="13" t="n">
        <x:f>0.5*AJ14-0.5*AG14</x:f>
        <x:v>0.0028874782855862757</x:v>
      </x:c>
    </x:row>
    <x:row r="15">
      <x:c r="A15" s="100" t="n">
        <x:f>'Market Data'!A17</x:f>
        <x:v>46042</x:v>
      </x:c>
      <x:c r="B15" s="101" t="n">
        <x:f>'Portfolio'!$F$6*INDEX('Market Data'!$U17:$AL17,1,MATCH('Portfolio'!$B$6,'Market Data'!$U$5:$AL$5,0))+'Portfolio'!$F$7*INDEX('Market Data'!$U17:$AL17,1,MATCH('Portfolio'!$B$7,'Market Data'!$U$5:$AL$5,0))+'Portfolio'!$F$8*INDEX('Market Data'!$U17:$AL17,1,MATCH('Portfolio'!$B$8,'Market Data'!$U$5:$AL$5,0))+'Portfolio'!$F$9*INDEX('Market Data'!$U17:$AL17,1,MATCH('Portfolio'!$B$9,'Market Data'!$U$5:$AL$5,0))+'Portfolio'!$F$10*INDEX('Market Data'!$U17:$AL17,1,MATCH('Portfolio'!$B$10,'Market Data'!$U$5:$AL$5,0))+'Portfolio'!$F$11*INDEX('Market Data'!$U17:$AL17,1,MATCH('Portfolio'!$B$11,'Market Data'!$U$5:$AL$5,0))+'Portfolio'!$F$12*INDEX('Market Data'!$U17:$AL17,1,MATCH('Portfolio'!$B$12,'Market Data'!$U$5:$AL$5,0))+'Portfolio'!$F$13*INDEX('Market Data'!$U17:$AL17,1,MATCH('Portfolio'!$B$13,'Market Data'!$U$5:$AL$5,0))</x:f>
        <x:v>-0.01665298651369749</x:v>
      </x:c>
      <x:c r="C15" s="101" t="n">
        <x:f>-'Portfolio'!$D$24*INDEX('Market Data'!$U17:$AL17,1,MATCH('Portfolio'!$D$20,'Market Data'!$U$5:$AL$5,0))</x:f>
        <x:v>0.014972828402804034</x:v>
      </x:c>
      <x:c r="D15" s="101" t="n">
        <x:f>B15+C15</x:f>
        <x:v>-0.0016801581108934552</x:v>
      </x:c>
      <x:c r="E15" s="101" t="n">
        <x:f>'Market Data'!U17</x:f>
        <x:v>-0.020356834003122604</x:v>
      </x:c>
      <x:c r="F15" s="101" t="n">
        <x:f>'Market Data'!V17</x:f>
        <x:v>-0.021247109479646253</x:v>
      </x:c>
      <x:c r="G15" s="101" t="n">
        <x:f>'Market Data'!W17</x:f>
        <x:v>-0.01196578489125577</x:v>
      </x:c>
      <x:c r="H15" s="102" t="n">
        <x:f>H14*(1+B15)</x:f>
        <x:v>1.0183687526903906</x:v>
      </x:c>
      <x:c r="I15" s="102" t="n">
        <x:f>I14*(1+D15)</x:f>
        <x:v>1.0246147500378402</x:v>
      </x:c>
      <x:c r="J15" s="102" t="n">
        <x:f>J14*(1+E15)</x:f>
        <x:v>0.9918176236587689</x:v>
      </x:c>
      <x:c r="K15" s="102" t="n">
        <x:f>K14*(1+F15)</x:f>
        <x:v>0.9917471046564476</x:v>
      </x:c>
      <x:c r="L15" s="102" t="n">
        <x:f>L14*(1+G15)</x:f>
        <x:v>1.055470641689475</x:v>
      </x:c>
      <x:c r="M15" s="102" t="n">
        <x:f>MAX(M14,H15)</x:f>
        <x:v>1.0356148325298962</x:v>
      </x:c>
      <x:c r="N15" s="98" t="n">
        <x:f>H15/M15-1</x:f>
        <x:v>-0.01665298651369762</x:v>
      </x:c>
      <x:c r="O15" s="102" t="n">
        <x:f>MAX(O14,I15)</x:f>
        <x:v>1.0263391621055795</x:v>
      </x:c>
      <x:c r="P15" s="98" t="n">
        <x:f>I15/O15-1</x:f>
        <x:v>-0.0016801581108935038</x:v>
      </x:c>
      <x:c r="Q15" s="102" t="n">
        <x:f>MAX(Q14,J15)</x:f>
        <x:v>1.0175504751398505</x:v>
      </x:c>
      <x:c r="R15" s="98" t="n">
        <x:f>J15/Q15-1</x:f>
        <x:v>-0.02528901721317056</x:v>
      </x:c>
      <x:c r="S15" s="102" t="n">
        <x:f>MAX(S14,K15)</x:f>
        <x:v>1.0229154848556057</x:v>
      </x:c>
      <x:c r="T15" s="98" t="n">
        <x:f>K15/S15-1</x:f>
        <x:v>-0.030470142118884658</x:v>
      </x:c>
      <x:c r="U15" s="102" t="n">
        <x:f>MAX(U14,L15)</x:f>
        <x:v>1.0682531288385682</x:v>
      </x:c>
      <x:c r="V15" s="98" t="n">
        <x:f>L15/U15-1</x:f>
        <x:v>-0.01196578489125566</x:v>
      </x:c>
      <x:c r="W15" s="101" t="n">
        <x:f>INDEX('Market Data'!$U17:$AL17,1,MATCH('Portfolio'!$B$6,'Market Data'!$U$5:$AL$5,0))</x:f>
        <x:v>-0.04381676302343995</x:v>
      </x:c>
      <x:c r="X15" s="101" t="n">
        <x:f>INDEX('Market Data'!$U17:$AL17,1,MATCH('Portfolio'!$B$7,'Market Data'!$U$5:$AL$5,0))</x:f>
        <x:v>0.006202643248937267</x:v>
      </x:c>
      <x:c r="Y15" s="101" t="n">
        <x:f>INDEX('Market Data'!$U17:$AL17,1,MATCH('Portfolio'!$B$8,'Market Data'!$U$5:$AL$5,0))</x:f>
        <x:v>-0.0445092273058294</x:v>
      </x:c>
      <x:c r="Z15" s="101" t="n">
        <x:f>INDEX('Market Data'!$U17:$AL17,1,MATCH('Portfolio'!$B$9,'Market Data'!$U$5:$AL$5,0))</x:f>
        <x:v>0.0027831215801601417</x:v>
      </x:c>
      <x:c r="AA15" s="101" t="n">
        <x:f>INDEX('Market Data'!$U17:$AL17,1,MATCH('Portfolio'!$B$10,'Market Data'!$U$5:$AL$5,0))</x:f>
        <x:v>-0.03113902321993911</x:v>
      </x:c>
      <x:c r="AB15" s="101" t="n">
        <x:f>INDEX('Market Data'!$U17:$AL17,1,MATCH('Portfolio'!$B$11,'Market Data'!$U$5:$AL$5,0))</x:f>
        <x:v>0.0006745592366455</x:v>
      </x:c>
      <x:c r="AC15" s="101" t="n">
        <x:f>INDEX('Market Data'!$U17:$AL17,1,MATCH('Portfolio'!$B$12,'Market Data'!$U$5:$AL$5,0))</x:f>
        <x:v>0.03783617488689295</x:v>
      </x:c>
      <x:c r="AD15" s="101" t="n">
        <x:f>INDEX('Market Data'!$U17:$AL17,1,MATCH('Portfolio'!$B$13,'Market Data'!$U$5:$AL$5,0))</x:f>
        <x:v>-0.020356834003122604</x:v>
      </x:c>
      <x:c r="AE15" s="101" t="n">
        <x:f>INDEX('Market Data'!$U17:$AL17,1,MATCH("SPY",'Market Data'!$U$5:$AL$5,0))</x:f>
        <x:v>-0.020356834003122604</x:v>
      </x:c>
      <x:c r="AF15" s="101" t="n">
        <x:f>INDEX('Market Data'!$U17:$AL17,1,MATCH("QQQ",'Market Data'!$U$5:$AL$5,0))</x:f>
        <x:v>-0.021247109479646253</x:v>
      </x:c>
      <x:c r="AG15" s="101" t="n">
        <x:f>INDEX('Market Data'!$U17:$AL17,1,MATCH("TLT",'Market Data'!$U$5:$AL$5,0))</x:f>
        <x:v>-0.013097966003810524</x:v>
      </x:c>
      <x:c r="AH15" s="101" t="n">
        <x:f>INDEX('Market Data'!$U17:$AL17,1,MATCH("HYG",'Market Data'!$U$5:$AL$5,0))</x:f>
        <x:v>-0.0025897387867336308</x:v>
      </x:c>
      <x:c r="AI15" s="101" t="n">
        <x:f>INDEX('Market Data'!$U17:$AL17,1,MATCH("GLD",'Market Data'!$U$5:$AL$5,0))</x:f>
        <x:v>0.03783617488689295</x:v>
      </x:c>
      <x:c r="AJ15" s="101" t="n">
        <x:f>INDEX('Market Data'!$U17:$AL17,1,MATCH("UUP",'Market Data'!$U$5:$AL$5,0))</x:f>
        <x:v>-0.008020460016604947</x:v>
      </x:c>
      <x:c r="AK15" s="101" t="n">
        <x:f>INDEX('Market Data'!$U17:$AL17,1,MATCH("USO",'Market Data'!$U$5:$AL$5,0))</x:f>
        <x:v>0.002930901325896018</x:v>
      </x:c>
      <x:c r="AL15" s="101" t="n">
        <x:f>INDEX('Market Data'!$U17:$AL17,1,MATCH('Portfolio'!$D$20,'Market Data'!$U$5:$AL$5,0))</x:f>
        <x:v>-0.020356834003122604</x:v>
      </x:c>
      <x:c r="AM15" s="74" t="str"/>
      <x:c r="AN15" s="74"/>
      <x:c r="AO15" s="74"/>
      <x:c r="AP15" s="74"/>
      <x:c r="AQ15" s="74"/>
      <x:c r="AR15" s="74"/>
      <x:c r="AS15" s="74"/>
      <x:c r="AT15" s="11" t="n">
        <x:f>A15</x:f>
        <x:v>46042</x:v>
      </x:c>
      <x:c r="AU15" s="13" t="n">
        <x:f>B15</x:f>
        <x:v>-0.01665298651369749</x:v>
      </x:c>
      <x:c r="AV15" s="13" t="n">
        <x:f>'Market Data'!U17</x:f>
        <x:v>-0.020356834003122604</x:v>
      </x:c>
      <x:c r="AW15" s="13" t="n">
        <x:f>'Market Data'!W17-'Market Data'!U17</x:f>
        <x:v>0.008391049111866833</x:v>
      </x:c>
      <x:c r="AX15" s="13" t="n">
        <x:f>'Market Data'!X17-'Market Data'!U17</x:f>
        <x:v>-0.0010845159452568254</x:v>
      </x:c>
      <x:c r="AY15" s="13" t="n">
        <x:f>'Market Data'!Y17-'Market Data'!U17</x:f>
        <x:v>0.008937341739066351</x:v>
      </x:c>
      <x:c r="AZ15" s="35" t="n">
        <x:f>AZ14*(1+AV15)</x:f>
        <x:v>0.9918176236587689</x:v>
      </x:c>
      <x:c r="BA15" s="35" t="n">
        <x:f>BA14*(1+AW15)</x:f>
        <x:v>1.0640630015620516</x:v>
      </x:c>
      <x:c r="BB15" s="35" t="n">
        <x:f>BB14*(1+AX15)</x:f>
        <x:v>1.0088739571912928</x:v>
      </x:c>
      <x:c r="BC15" s="35" t="n">
        <x:f>BC14*(1+AY15)</x:f>
        <x:v>1.0334333385303474</x:v>
      </x:c>
      <x:c r="BE15" t="str">
        <x:v>COST</x:v>
      </x:c>
      <x:c r="BF15" t="str">
        <x:v>Consumer</x:v>
      </x:c>
      <x:c r="BG15" s="13" t="n">
        <x:f>0.5*AI15+0.5*AK15</x:f>
        <x:v>0.020383538106394483</x:v>
      </x:c>
      <x:c r="BH15" s="13" t="n">
        <x:f>0.5*AJ15-0.5*AG15</x:f>
        <x:v>0.0025387529936027886</x:v>
      </x:c>
    </x:row>
    <x:row r="16">
      <x:c r="A16" s="100" t="n">
        <x:f>'Market Data'!A18</x:f>
        <x:v>46043</x:v>
      </x:c>
      <x:c r="B16" s="101" t="n">
        <x:f>'Portfolio'!$F$6*INDEX('Market Data'!$U18:$AL18,1,MATCH('Portfolio'!$B$6,'Market Data'!$U$5:$AL$5,0))+'Portfolio'!$F$7*INDEX('Market Data'!$U18:$AL18,1,MATCH('Portfolio'!$B$7,'Market Data'!$U$5:$AL$5,0))+'Portfolio'!$F$8*INDEX('Market Data'!$U18:$AL18,1,MATCH('Portfolio'!$B$8,'Market Data'!$U$5:$AL$5,0))+'Portfolio'!$F$9*INDEX('Market Data'!$U18:$AL18,1,MATCH('Portfolio'!$B$9,'Market Data'!$U$5:$AL$5,0))+'Portfolio'!$F$10*INDEX('Market Data'!$U18:$AL18,1,MATCH('Portfolio'!$B$10,'Market Data'!$U$5:$AL$5,0))+'Portfolio'!$F$11*INDEX('Market Data'!$U18:$AL18,1,MATCH('Portfolio'!$B$11,'Market Data'!$U$5:$AL$5,0))+'Portfolio'!$F$12*INDEX('Market Data'!$U18:$AL18,1,MATCH('Portfolio'!$B$12,'Market Data'!$U$5:$AL$5,0))+'Portfolio'!$F$13*INDEX('Market Data'!$U18:$AL18,1,MATCH('Portfolio'!$B$13,'Market Data'!$U$5:$AL$5,0))</x:f>
        <x:v>0.026160883010876924</x:v>
      </x:c>
      <x:c r="C16" s="101" t="n">
        <x:f>-'Portfolio'!$D$24*INDEX('Market Data'!$U18:$AL18,1,MATCH('Portfolio'!$D$20,'Market Data'!$U$5:$AL$5,0))</x:f>
        <x:v>-0.008488678507105388</x:v>
      </x:c>
      <x:c r="D16" s="101" t="n">
        <x:f>B16+C16</x:f>
        <x:v>0.017672204503771535</x:v>
      </x:c>
      <x:c r="E16" s="101" t="n">
        <x:f>'Market Data'!U18</x:f>
        <x:v>0.01154108059120329</x:v>
      </x:c>
      <x:c r="F16" s="101" t="n">
        <x:f>'Market Data'!V18</x:f>
        <x:v>0.013518379690002691</x:v>
      </x:c>
      <x:c r="G16" s="101" t="n">
        <x:f>'Market Data'!W18</x:f>
        <x:v>0.01984157954750887</x:v>
      </x:c>
      <x:c r="H16" s="102" t="n">
        <x:f>H15*(1+B16)</x:f>
        <x:v>1.0450101784914565</x:v>
      </x:c>
      <x:c r="I16" s="102" t="n">
        <x:f>I15*(1+D16)</x:f>
        <x:v>1.0427219514380897</x:v>
      </x:c>
      <x:c r="J16" s="102" t="n">
        <x:f>J15*(1+E16)</x:f>
        <x:v>1.0032642707851904</x:v>
      </x:c>
      <x:c r="K16" s="102" t="n">
        <x:f>K15*(1+F16)</x:f>
        <x:v>1.0051539185736542</x:v>
      </x:c>
      <x:c r="L16" s="102" t="n">
        <x:f>L15*(1+G16)</x:f>
        <x:v>1.076412846386617</x:v>
      </x:c>
      <x:c r="M16" s="102" t="n">
        <x:f>MAX(M15,H16)</x:f>
        <x:v>1.0450101784914565</x:v>
      </x:c>
      <x:c r="N16" s="98" t="n">
        <x:f>H16/M16-1</x:f>
        <x:v>0</x:v>
      </x:c>
      <x:c r="O16" s="102" t="n">
        <x:f>MAX(O15,I16)</x:f>
        <x:v>1.0427219514380897</x:v>
      </x:c>
      <x:c r="P16" s="98" t="n">
        <x:f>I16/O16-1</x:f>
        <x:v>0</x:v>
      </x:c>
      <x:c r="Q16" s="102" t="n">
        <x:f>MAX(Q15,J16)</x:f>
        <x:v>1.0175504751398505</x:v>
      </x:c>
      <x:c r="R16" s="98" t="n">
        <x:f>J16/Q16-1</x:f>
        <x:v>-0.014039799207696935</x:v>
      </x:c>
      <x:c r="S16" s="102" t="n">
        <x:f>MAX(S15,K16)</x:f>
        <x:v>1.0229154848556057</x:v>
      </x:c>
      <x:c r="T16" s="98" t="n">
        <x:f>K16/S16-1</x:f>
        <x:v>-0.017363669379253488</x:v>
      </x:c>
      <x:c r="U16" s="102" t="n">
        <x:f>MAX(U15,L16)</x:f>
        <x:v>1.076412846386617</x:v>
      </x:c>
      <x:c r="V16" s="98" t="n">
        <x:f>L16/U16-1</x:f>
        <x:v>0</x:v>
      </x:c>
      <x:c r="W16" s="101" t="n">
        <x:f>INDEX('Market Data'!$U18:$AL18,1,MATCH('Portfolio'!$B$6,'Market Data'!$U$5:$AL$5,0))</x:f>
        <x:v>0.029482894549578642</x:v>
      </x:c>
      <x:c r="X16" s="101" t="n">
        <x:f>INDEX('Market Data'!$U18:$AL18,1,MATCH('Portfolio'!$B$7,'Market Data'!$U$5:$AL$5,0))</x:f>
        <x:v>0.0660546820753154</x:v>
      </x:c>
      <x:c r="Y16" s="101" t="n">
        <x:f>INDEX('Market Data'!$U18:$AL18,1,MATCH('Portfolio'!$B$8,'Market Data'!$U$5:$AL$5,0))</x:f>
        <x:v>-0.003178886320851615</x:v>
      </x:c>
      <x:c r="Z16" s="101" t="n">
        <x:f>INDEX('Market Data'!$U18:$AL18,1,MATCH('Portfolio'!$B$9,'Market Data'!$U$5:$AL$5,0))</x:f>
        <x:v>0.03575363386689134</x:v>
      </x:c>
      <x:c r="AA16" s="101" t="n">
        <x:f>INDEX('Market Data'!$U18:$AL18,1,MATCH('Portfolio'!$B$10,'Market Data'!$U$5:$AL$5,0))</x:f>
        <x:v>-0.0023120661313811297</x:v>
      </x:c>
      <x:c r="AB16" s="101" t="n">
        <x:f>INDEX('Market Data'!$U18:$AL18,1,MATCH('Portfolio'!$B$11,'Market Data'!$U$5:$AL$5,0))</x:f>
        <x:v>0.019289383346636768</x:v>
      </x:c>
      <x:c r="AC16" s="101" t="n">
        <x:f>INDEX('Market Data'!$U18:$AL18,1,MATCH('Portfolio'!$B$12,'Market Data'!$U$5:$AL$5,0))</x:f>
        <x:v>0.014568979615140476</x:v>
      </x:c>
      <x:c r="AD16" s="101" t="n">
        <x:f>INDEX('Market Data'!$U18:$AL18,1,MATCH('Portfolio'!$B$13,'Market Data'!$U$5:$AL$5,0))</x:f>
        <x:v>0.01154108059120329</x:v>
      </x:c>
      <x:c r="AE16" s="101" t="n">
        <x:f>INDEX('Market Data'!$U18:$AL18,1,MATCH("SPY",'Market Data'!$U$5:$AL$5,0))</x:f>
        <x:v>0.01154108059120329</x:v>
      </x:c>
      <x:c r="AF16" s="101" t="n">
        <x:f>INDEX('Market Data'!$U18:$AL18,1,MATCH("QQQ",'Market Data'!$U$5:$AL$5,0))</x:f>
        <x:v>0.013518379690002691</x:v>
      </x:c>
      <x:c r="AG16" s="101" t="n">
        <x:f>INDEX('Market Data'!$U18:$AL18,1,MATCH("TLT",'Market Data'!$U$5:$AL$5,0))</x:f>
        <x:v>0.007616725522260781</x:v>
      </x:c>
      <x:c r="AH16" s="101" t="n">
        <x:f>INDEX('Market Data'!$U18:$AL18,1,MATCH("HYG",'Market Data'!$U$5:$AL$5,0))</x:f>
        <x:v>0.002967652693629086</x:v>
      </x:c>
      <x:c r="AI16" s="101" t="n">
        <x:f>INDEX('Market Data'!$U18:$AL18,1,MATCH("GLD",'Market Data'!$U$5:$AL$5,0))</x:f>
        <x:v>0.014568979615140476</x:v>
      </x:c>
      <x:c r="AJ16" s="101" t="n">
        <x:f>INDEX('Market Data'!$U18:$AL18,1,MATCH("UUP",'Market Data'!$U$5:$AL$5,0))</x:f>
        <x:v>0.0022051222091092892</x:v>
      </x:c>
      <x:c r="AK16" s="101" t="n">
        <x:f>INDEX('Market Data'!$U18:$AL18,1,MATCH("USO",'Market Data'!$U$5:$AL$5,0))</x:f>
        <x:v>0.02059554293026089</x:v>
      </x:c>
      <x:c r="AL16" s="101" t="n">
        <x:f>INDEX('Market Data'!$U18:$AL18,1,MATCH('Portfolio'!$D$20,'Market Data'!$U$5:$AL$5,0))</x:f>
        <x:v>0.01154108059120329</x:v>
      </x:c>
      <x:c r="AM16" s="74" t="str"/>
      <x:c r="AN16" s="74"/>
      <x:c r="AO16" s="74"/>
      <x:c r="AP16" s="74"/>
      <x:c r="AQ16" s="74"/>
      <x:c r="AR16" s="74"/>
      <x:c r="AS16" s="74"/>
      <x:c r="AT16" s="11" t="n">
        <x:f>A16</x:f>
        <x:v>46043</x:v>
      </x:c>
      <x:c r="AU16" s="13" t="n">
        <x:f>B16</x:f>
        <x:v>0.026160883010876924</x:v>
      </x:c>
      <x:c r="AV16" s="13" t="n">
        <x:f>'Market Data'!U18</x:f>
        <x:v>0.01154108059120329</x:v>
      </x:c>
      <x:c r="AW16" s="13" t="n">
        <x:f>'Market Data'!W18-'Market Data'!U18</x:f>
        <x:v>0.00830049895630558</x:v>
      </x:c>
      <x:c r="AX16" s="13" t="n">
        <x:f>'Market Data'!X18-'Market Data'!U18</x:f>
        <x:v>-0.00141616345120954</x:v>
      </x:c>
      <x:c r="AY16" s="13" t="n">
        <x:f>'Market Data'!Y18-'Market Data'!U18</x:f>
        <x:v>0.014642107719898378</x:v>
      </x:c>
      <x:c r="AZ16" s="35" t="n">
        <x:f>AZ15*(1+AV16)</x:f>
        <x:v>1.0032642707851904</x:v>
      </x:c>
      <x:c r="BA16" s="35" t="n">
        <x:f>BA15*(1+AW16)</x:f>
        <x:v>1.0728952553959608</x:v>
      </x:c>
      <x:c r="BB16" s="35" t="n">
        <x:f>BB15*(1+AX16)</x:f>
        <x:v>1.0074452267662413</x:v>
      </x:c>
      <x:c r="BC16" s="35" t="n">
        <x:f>BC15*(1+AY16)</x:f>
        <x:v>1.0485649807944428</x:v>
      </x:c>
      <x:c r="BE16" t="str">
        <x:v>TLT</x:v>
      </x:c>
      <x:c r="BF16" t="str">
        <x:v>Rates</x:v>
      </x:c>
      <x:c r="BG16" s="13" t="n">
        <x:f>0.5*AI16+0.5*AK16</x:f>
        <x:v>0.017582261272700683</x:v>
      </x:c>
      <x:c r="BH16" s="13" t="n">
        <x:f>0.5*AJ16-0.5*AG16</x:f>
        <x:v>-0.002705801656575746</x:v>
      </x:c>
    </x:row>
    <x:row r="17">
      <x:c r="A17" s="100" t="n">
        <x:f>'Market Data'!A19</x:f>
        <x:v>46044</x:v>
      </x:c>
      <x:c r="B17" s="101" t="n">
        <x:f>'Portfolio'!$F$6*INDEX('Market Data'!$U19:$AL19,1,MATCH('Portfolio'!$B$6,'Market Data'!$U$5:$AL$5,0))+'Portfolio'!$F$7*INDEX('Market Data'!$U19:$AL19,1,MATCH('Portfolio'!$B$7,'Market Data'!$U$5:$AL$5,0))+'Portfolio'!$F$8*INDEX('Market Data'!$U19:$AL19,1,MATCH('Portfolio'!$B$8,'Market Data'!$U$5:$AL$5,0))+'Portfolio'!$F$9*INDEX('Market Data'!$U19:$AL19,1,MATCH('Portfolio'!$B$9,'Market Data'!$U$5:$AL$5,0))+'Portfolio'!$F$10*INDEX('Market Data'!$U19:$AL19,1,MATCH('Portfolio'!$B$10,'Market Data'!$U$5:$AL$5,0))+'Portfolio'!$F$11*INDEX('Market Data'!$U19:$AL19,1,MATCH('Portfolio'!$B$11,'Market Data'!$U$5:$AL$5,0))+'Portfolio'!$F$12*INDEX('Market Data'!$U19:$AL19,1,MATCH('Portfolio'!$B$12,'Market Data'!$U$5:$AL$5,0))+'Portfolio'!$F$13*INDEX('Market Data'!$U19:$AL19,1,MATCH('Portfolio'!$B$13,'Market Data'!$U$5:$AL$5,0))</x:f>
        <x:v>0.00854685889174809</x:v>
      </x:c>
      <x:c r="C17" s="101" t="n">
        <x:f>-'Portfolio'!$D$24*INDEX('Market Data'!$U19:$AL19,1,MATCH('Portfolio'!$D$20,'Market Data'!$U$5:$AL$5,0))</x:f>
        <x:v>-0.0038417712173535</x:v>
      </x:c>
      <x:c r="D17" s="101" t="n">
        <x:f>B17+C17</x:f>
        <x:v>0.004705087674394589</x:v>
      </x:c>
      <x:c r="E17" s="101" t="n">
        <x:f>'Market Data'!U19</x:f>
        <x:v>0.005223214802554832</x:v>
      </x:c>
      <x:c r="F17" s="101" t="n">
        <x:f>'Market Data'!V19</x:f>
        <x:v>0.00726938199084981</x:v>
      </x:c>
      <x:c r="G17" s="101" t="n">
        <x:f>'Market Data'!W19</x:f>
        <x:v>0.007468606496511709</x:v>
      </x:c>
      <x:c r="H17" s="102" t="n">
        <x:f>H16*(1+B17)</x:f>
        <x:v>1.0539417330274634</x:v>
      </x:c>
      <x:c r="I17" s="102" t="n">
        <x:f>I16*(1+D17)</x:f>
        <x:v>1.0476280496396218</x:v>
      </x:c>
      <x:c r="J17" s="102" t="n">
        <x:f>J16*(1+E17)</x:f>
        <x:v>1.00850453557523</x:v>
      </x:c>
      <x:c r="K17" s="102" t="n">
        <x:f>K16*(1+F17)</x:f>
        <x:v>1.0124607663673657</x:v>
      </x:c>
      <x:c r="L17" s="102" t="n">
        <x:f>L16*(1+G17)</x:f>
        <x:v>1.0844521503640687</x:v>
      </x:c>
      <x:c r="M17" s="102" t="n">
        <x:f>MAX(M16,H17)</x:f>
        <x:v>1.0539417330274634</x:v>
      </x:c>
      <x:c r="N17" s="98" t="n">
        <x:f>H17/M17-1</x:f>
        <x:v>0</x:v>
      </x:c>
      <x:c r="O17" s="102" t="n">
        <x:f>MAX(O16,I17)</x:f>
        <x:v>1.0476280496396218</x:v>
      </x:c>
      <x:c r="P17" s="98" t="n">
        <x:f>I17/O17-1</x:f>
        <x:v>0</x:v>
      </x:c>
      <x:c r="Q17" s="102" t="n">
        <x:f>MAX(Q16,J17)</x:f>
        <x:v>1.0175504751398505</x:v>
      </x:c>
      <x:c r="R17" s="98" t="n">
        <x:f>J17/Q17-1</x:f>
        <x:v>-0.008889917292188687</x:v>
      </x:c>
      <x:c r="S17" s="102" t="n">
        <x:f>MAX(S16,K17)</x:f>
        <x:v>1.0229154848556057</x:v>
      </x:c>
      <x:c r="T17" s="98" t="n">
        <x:f>K17/S17-1</x:f>
        <x:v>-0.010220510533884175</x:v>
      </x:c>
      <x:c r="U17" s="102" t="n">
        <x:f>MAX(U16,L17)</x:f>
        <x:v>1.0844521503640687</x:v>
      </x:c>
      <x:c r="V17" s="98" t="n">
        <x:f>L17/U17-1</x:f>
        <x:v>0</x:v>
      </x:c>
      <x:c r="W17" s="101" t="n">
        <x:f>INDEX('Market Data'!$U19:$AL19,1,MATCH('Portfolio'!$B$6,'Market Data'!$U$5:$AL$5,0))</x:f>
        <x:v>0.008291414334357983</x:v>
      </x:c>
      <x:c r="X17" s="101" t="n">
        <x:f>INDEX('Market Data'!$U19:$AL19,1,MATCH('Portfolio'!$B$7,'Market Data'!$U$5:$AL$5,0))</x:f>
        <x:v>0.021767565389802623</x:v>
      </x:c>
      <x:c r="Y17" s="101" t="n">
        <x:f>INDEX('Market Data'!$U19:$AL19,1,MATCH('Portfolio'!$B$8,'Market Data'!$U$5:$AL$5,0))</x:f>
        <x:v>0.0038329024304695203</x:v>
      </x:c>
      <x:c r="Z17" s="101" t="n">
        <x:f>INDEX('Market Data'!$U19:$AL19,1,MATCH('Portfolio'!$B$9,'Market Data'!$U$5:$AL$5,0))</x:f>
        <x:v>0.008215171670861832</x:v>
      </x:c>
      <x:c r="AA17" s="101" t="n">
        <x:f>INDEX('Market Data'!$U19:$AL19,1,MATCH('Portfolio'!$B$10,'Market Data'!$U$5:$AL$5,0))</x:f>
        <x:v>0.005264063123871843</x:v>
      </x:c>
      <x:c r="AB17" s="101" t="n">
        <x:f>INDEX('Market Data'!$U19:$AL19,1,MATCH('Portfolio'!$B$11,'Market Data'!$U$5:$AL$5,0))</x:f>
        <x:v>-0.006806708757219226</x:v>
      </x:c>
      <x:c r="AC17" s="101" t="n">
        <x:f>INDEX('Market Data'!$U19:$AL19,1,MATCH('Portfolio'!$B$12,'Market Data'!$U$5:$AL$5,0))</x:f>
        <x:v>0.01846258414950319</x:v>
      </x:c>
      <x:c r="AD17" s="101" t="n">
        <x:f>INDEX('Market Data'!$U19:$AL19,1,MATCH('Portfolio'!$B$13,'Market Data'!$U$5:$AL$5,0))</x:f>
        <x:v>0.005223214802554832</x:v>
      </x:c>
      <x:c r="AE17" s="101" t="n">
        <x:f>INDEX('Market Data'!$U19:$AL19,1,MATCH("SPY",'Market Data'!$U$5:$AL$5,0))</x:f>
        <x:v>0.005223214802554832</x:v>
      </x:c>
      <x:c r="AF17" s="101" t="n">
        <x:f>INDEX('Market Data'!$U19:$AL19,1,MATCH("QQQ",'Market Data'!$U$5:$AL$5,0))</x:f>
        <x:v>0.00726938199084981</x:v>
      </x:c>
      <x:c r="AG17" s="101" t="n">
        <x:f>INDEX('Market Data'!$U19:$AL19,1,MATCH("TLT",'Market Data'!$U$5:$AL$5,0))</x:f>
        <x:v>0.00435236317207055</x:v>
      </x:c>
      <x:c r="AH17" s="101" t="n">
        <x:f>INDEX('Market Data'!$U19:$AL19,1,MATCH("HYG",'Market Data'!$U$5:$AL$5,0))</x:f>
        <x:v>0.0007394977131853775</x:v>
      </x:c>
      <x:c r="AI17" s="101" t="n">
        <x:f>INDEX('Market Data'!$U19:$AL19,1,MATCH("GLD",'Market Data'!$U$5:$AL$5,0))</x:f>
        <x:v>0.01846258414950319</x:v>
      </x:c>
      <x:c r="AJ17" s="101" t="n">
        <x:f>INDEX('Market Data'!$U19:$AL19,1,MATCH("UUP",'Market Data'!$U$5:$AL$5,0))</x:f>
        <x:v>-0.0044004707451053005</x:v>
      </x:c>
      <x:c r="AK17" s="101" t="n">
        <x:f>INDEX('Market Data'!$U19:$AL19,1,MATCH("USO",'Market Data'!$U$5:$AL$5,0))</x:f>
        <x:v>-0.020725343863715384</x:v>
      </x:c>
      <x:c r="AL17" s="101" t="n">
        <x:f>INDEX('Market Data'!$U19:$AL19,1,MATCH('Portfolio'!$D$20,'Market Data'!$U$5:$AL$5,0))</x:f>
        <x:v>0.005223214802554832</x:v>
      </x:c>
      <x:c r="AM17" s="74" t="str"/>
      <x:c r="AN17" s="74"/>
      <x:c r="AO17" s="74"/>
      <x:c r="AP17" s="74"/>
      <x:c r="AQ17" s="74"/>
      <x:c r="AR17" s="74"/>
      <x:c r="AS17" s="74"/>
      <x:c r="AT17" s="11" t="n">
        <x:f>A17</x:f>
        <x:v>46044</x:v>
      </x:c>
      <x:c r="AU17" s="13" t="n">
        <x:f>B17</x:f>
        <x:v>0.00854685889174809</x:v>
      </x:c>
      <x:c r="AV17" s="13" t="n">
        <x:f>'Market Data'!U19</x:f>
        <x:v>0.005223214802554832</x:v>
      </x:c>
      <x:c r="AW17" s="13" t="n">
        <x:f>'Market Data'!W19-'Market Data'!U19</x:f>
        <x:v>0.0022453916939568774</x:v>
      </x:c>
      <x:c r="AX17" s="13" t="n">
        <x:f>'Market Data'!X19-'Market Data'!U19</x:f>
        <x:v>-0.0025997715553374157</x:v>
      </x:c>
      <x:c r="AY17" s="13" t="n">
        <x:f>'Market Data'!Y19-'Market Data'!U19</x:f>
        <x:v>-0.00010663379525799321</x:v>
      </x:c>
      <x:c r="AZ17" s="35" t="n">
        <x:f>AZ16*(1+AV17)</x:f>
        <x:v>1.00850453557523</x:v>
      </x:c>
      <x:c r="BA17" s="35" t="n">
        <x:f>BA16*(1+AW17)</x:f>
        <x:v>1.0753043254909125</x:v>
      </x:c>
      <x:c r="BB17" s="35" t="n">
        <x:f>BB16*(1+AX17)</x:f>
        <x:v>1.0048260993221338</x:v>
      </x:c>
      <x:c r="BC17" s="35" t="n">
        <x:f>BC16*(1+AY17)</x:f>
        <x:v>1.0484531683309661</x:v>
      </x:c>
      <x:c r="BE17" t="str">
        <x:v>HYG</x:v>
      </x:c>
      <x:c r="BF17" t="str">
        <x:v>Credit</x:v>
      </x:c>
      <x:c r="BG17" s="13" t="n">
        <x:f>0.5*AI17+0.5*AK17</x:f>
        <x:v>-0.0011313798571060962</x:v>
      </x:c>
      <x:c r="BH17" s="13" t="n">
        <x:f>0.5*AJ17-0.5*AG17</x:f>
        <x:v>-0.004376416958587925</x:v>
      </x:c>
    </x:row>
    <x:row r="18">
      <x:c r="A18" s="100" t="n">
        <x:f>'Market Data'!A20</x:f>
        <x:v>46045</x:v>
      </x:c>
      <x:c r="B18" s="101" t="n">
        <x:f>'Portfolio'!$F$6*INDEX('Market Data'!$U20:$AL20,1,MATCH('Portfolio'!$B$6,'Market Data'!$U$5:$AL$5,0))+'Portfolio'!$F$7*INDEX('Market Data'!$U20:$AL20,1,MATCH('Portfolio'!$B$7,'Market Data'!$U$5:$AL$5,0))+'Portfolio'!$F$8*INDEX('Market Data'!$U20:$AL20,1,MATCH('Portfolio'!$B$8,'Market Data'!$U$5:$AL$5,0))+'Portfolio'!$F$9*INDEX('Market Data'!$U20:$AL20,1,MATCH('Portfolio'!$B$9,'Market Data'!$U$5:$AL$5,0))+'Portfolio'!$F$10*INDEX('Market Data'!$U20:$AL20,1,MATCH('Portfolio'!$B$10,'Market Data'!$U$5:$AL$5,0))+'Portfolio'!$F$11*INDEX('Market Data'!$U20:$AL20,1,MATCH('Portfolio'!$B$11,'Market Data'!$U$5:$AL$5,0))+'Portfolio'!$F$12*INDEX('Market Data'!$U20:$AL20,1,MATCH('Portfolio'!$B$12,'Market Data'!$U$5:$AL$5,0))+'Portfolio'!$F$13*INDEX('Market Data'!$U20:$AL20,1,MATCH('Portfolio'!$B$13,'Market Data'!$U$5:$AL$5,0))</x:f>
        <x:v>0.0031070113752863482</x:v>
      </x:c>
      <x:c r="C18" s="101" t="n">
        <x:f>-'Portfolio'!$D$24*INDEX('Market Data'!$U20:$AL20,1,MATCH('Portfolio'!$D$20,'Market Data'!$U$5:$AL$5,0))</x:f>
        <x:v>-0.0002668043010780019</x:v>
      </x:c>
      <x:c r="D18" s="101" t="n">
        <x:f>B18+C18</x:f>
        <x:v>0.0028402070742083465</x:v>
      </x:c>
      <x:c r="E18" s="101" t="n">
        <x:f>'Market Data'!U20</x:f>
        <x:v>0.00036274314526618667</x:v>
      </x:c>
      <x:c r="F18" s="101" t="n">
        <x:f>'Market Data'!V20</x:f>
        <x:v>0.003157420737031069</x:v>
      </x:c>
      <x:c r="G18" s="101" t="n">
        <x:f>'Market Data'!W20</x:f>
        <x:v>-0.01845879089310898</x:v>
      </x:c>
      <x:c r="H18" s="102" t="n">
        <x:f>H17*(1+B18)</x:f>
        <x:v>1.0572163419808687</x:v>
      </x:c>
      <x:c r="I18" s="102" t="n">
        <x:f>I17*(1+D18)</x:f>
        <x:v>1.0506035302373473</x:v>
      </x:c>
      <x:c r="J18" s="102" t="n">
        <x:f>J17*(1+E18)</x:f>
        <x:v>1.0088703636824798</x:v>
      </x:c>
      <x:c r="K18" s="102" t="n">
        <x:f>K17*(1+F18)</x:f>
        <x:v>1.0156575309865243</x:v>
      </x:c>
      <x:c r="L18" s="102" t="n">
        <x:f>L17*(1+G18)</x:f>
        <x:v>1.064434474886916</x:v>
      </x:c>
      <x:c r="M18" s="102" t="n">
        <x:f>MAX(M17,H18)</x:f>
        <x:v>1.0572163419808687</x:v>
      </x:c>
      <x:c r="N18" s="98" t="n">
        <x:f>H18/M18-1</x:f>
        <x:v>0</x:v>
      </x:c>
      <x:c r="O18" s="102" t="n">
        <x:f>MAX(O17,I18)</x:f>
        <x:v>1.0506035302373473</x:v>
      </x:c>
      <x:c r="P18" s="98" t="n">
        <x:f>I18/O18-1</x:f>
        <x:v>0</x:v>
      </x:c>
      <x:c r="Q18" s="102" t="n">
        <x:f>MAX(Q17,J18)</x:f>
        <x:v>1.0175504751398505</x:v>
      </x:c>
      <x:c r="R18" s="98" t="n">
        <x:f>J18/Q18-1</x:f>
        <x:v>-0.008530398903482062</x:v>
      </x:c>
      <x:c r="S18" s="102" t="n">
        <x:f>MAX(S17,K18)</x:f>
        <x:v>1.0229154848556057</x:v>
      </x:c>
      <x:c r="T18" s="98" t="n">
        <x:f>K18/S18-1</x:f>
        <x:v>-0.0070953602487559</x:v>
      </x:c>
      <x:c r="U18" s="102" t="n">
        <x:f>MAX(U17,L18)</x:f>
        <x:v>1.0844521503640687</x:v>
      </x:c>
      <x:c r="V18" s="98" t="n">
        <x:f>L18/U18-1</x:f>
        <x:v>-0.01845879089310909</x:v>
      </x:c>
      <x:c r="W18" s="101" t="n">
        <x:f>INDEX('Market Data'!$U20:$AL20,1,MATCH('Portfolio'!$B$6,'Market Data'!$U$5:$AL$5,0))</x:f>
        <x:v>0.015310547591580459</x:v>
      </x:c>
      <x:c r="X18" s="101" t="n">
        <x:f>INDEX('Market Data'!$U20:$AL20,1,MATCH('Portfolio'!$B$7,'Market Data'!$U$5:$AL$5,0))</x:f>
        <x:v>0.005206588078870311</x:v>
      </x:c>
      <x:c r="Y18" s="101" t="n">
        <x:f>INDEX('Market Data'!$U20:$AL20,1,MATCH('Portfolio'!$B$8,'Market Data'!$U$5:$AL$5,0))</x:f>
        <x:v>0.022909886165084936</x:v>
      </x:c>
      <x:c r="Z18" s="101" t="n">
        <x:f>INDEX('Market Data'!$U20:$AL20,1,MATCH('Portfolio'!$B$9,'Market Data'!$U$5:$AL$5,0))</x:f>
        <x:v>-0.021234654523016983</x:v>
      </x:c>
      <x:c r="AA18" s="101" t="n">
        <x:f>INDEX('Market Data'!$U20:$AL20,1,MATCH('Portfolio'!$B$10,'Market Data'!$U$5:$AL$5,0))</x:f>
        <x:v>-0.019464404154289627</x:v>
      </x:c>
      <x:c r="AB18" s="101" t="n">
        <x:f>INDEX('Market Data'!$U20:$AL20,1,MATCH('Portfolio'!$B$11,'Market Data'!$U$5:$AL$5,0))</x:f>
        <x:v>0.007252898113392359</x:v>
      </x:c>
      <x:c r="AC18" s="101" t="n">
        <x:f>INDEX('Market Data'!$U20:$AL20,1,MATCH('Portfolio'!$B$12,'Market Data'!$U$5:$AL$5,0))</x:f>
        <x:v>0.013745304981574558</x:v>
      </x:c>
      <x:c r="AD18" s="101" t="n">
        <x:f>INDEX('Market Data'!$U20:$AL20,1,MATCH('Portfolio'!$B$13,'Market Data'!$U$5:$AL$5,0))</x:f>
        <x:v>0.00036274314526618667</x:v>
      </x:c>
      <x:c r="AE18" s="101" t="n">
        <x:f>INDEX('Market Data'!$U20:$AL20,1,MATCH("SPY",'Market Data'!$U$5:$AL$5,0))</x:f>
        <x:v>0.00036274314526618667</x:v>
      </x:c>
      <x:c r="AF18" s="101" t="n">
        <x:f>INDEX('Market Data'!$U20:$AL20,1,MATCH("QQQ",'Market Data'!$U$5:$AL$5,0))</x:f>
        <x:v>0.003157420737031069</x:v>
      </x:c>
      <x:c r="AG18" s="101" t="n">
        <x:f>INDEX('Market Data'!$U20:$AL20,1,MATCH("TLT",'Market Data'!$U$5:$AL$5,0))</x:f>
        <x:v>0.002736788279680491</x:v>
      </x:c>
      <x:c r="AH18" s="101" t="n">
        <x:f>INDEX('Market Data'!$U20:$AL20,1,MATCH("HYG",'Market Data'!$U$5:$AL$5,0))</x:f>
        <x:v>-0.000492568967235707</x:v>
      </x:c>
      <x:c r="AI18" s="101" t="n">
        <x:f>INDEX('Market Data'!$U20:$AL20,1,MATCH("GLD",'Market Data'!$U$5:$AL$5,0))</x:f>
        <x:v>0.013745304981574558</x:v>
      </x:c>
      <x:c r="AJ18" s="101" t="n">
        <x:f>INDEX('Market Data'!$U20:$AL20,1,MATCH("UUP",'Market Data'!$U$5:$AL$5,0))</x:f>
        <x:v>-0.008839770699457405</x:v>
      </x:c>
      <x:c r="AK18" s="101" t="n">
        <x:f>INDEX('Market Data'!$U20:$AL20,1,MATCH("USO",'Market Data'!$U$5:$AL$5,0))</x:f>
        <x:v>0.029657438909338696</x:v>
      </x:c>
      <x:c r="AL18" s="101" t="n">
        <x:f>INDEX('Market Data'!$U20:$AL20,1,MATCH('Portfolio'!$D$20,'Market Data'!$U$5:$AL$5,0))</x:f>
        <x:v>0.00036274314526618667</x:v>
      </x:c>
      <x:c r="AM18" s="74" t="str"/>
      <x:c r="AN18" s="74"/>
      <x:c r="AO18" s="74"/>
      <x:c r="AP18" s="74"/>
      <x:c r="AQ18" s="74"/>
      <x:c r="AR18" s="74"/>
      <x:c r="AS18" s="74"/>
      <x:c r="AT18" s="11" t="n">
        <x:f>A18</x:f>
        <x:v>46045</x:v>
      </x:c>
      <x:c r="AU18" s="13" t="n">
        <x:f>B18</x:f>
        <x:v>0.0031070113752863482</x:v>
      </x:c>
      <x:c r="AV18" s="13" t="n">
        <x:f>'Market Data'!U20</x:f>
        <x:v>0.00036274314526618667</x:v>
      </x:c>
      <x:c r="AW18" s="13" t="n">
        <x:f>'Market Data'!W20-'Market Data'!U20</x:f>
        <x:v>-0.018821534038375165</x:v>
      </x:c>
      <x:c r="AX18" s="13" t="n">
        <x:f>'Market Data'!X20-'Market Data'!U20</x:f>
        <x:v>-0.0026277724544188086</x:v>
      </x:c>
      <x:c r="AY18" s="13" t="n">
        <x:f>'Market Data'!Y20-'Market Data'!U20</x:f>
        <x:v>-0.015838132775283675</x:v>
      </x:c>
      <x:c r="AZ18" s="35" t="n">
        <x:f>AZ17*(1+AV18)</x:f>
        <x:v>1.0088703636824798</x:v>
      </x:c>
      <x:c r="BA18" s="35" t="n">
        <x:f>BA17*(1+AW18)</x:f>
        <x:v>1.0550654485270732</x:v>
      </x:c>
      <x:c r="BB18" s="35" t="n">
        <x:f>BB17*(1+AX18)</x:f>
        <x:v>1.002185644976854</x:v>
      </x:c>
      <x:c r="BC18" s="35" t="n">
        <x:f>BC17*(1+AY18)</x:f>
        <x:v>1.0318476278422735</x:v>
      </x:c>
      <x:c r="BE18" t="str">
        <x:v>GLD</x:v>
      </x:c>
      <x:c r="BF18" t="str">
        <x:v>Gold</x:v>
      </x:c>
      <x:c r="BG18" s="13" t="n">
        <x:f>0.5*AI18+0.5*AK18</x:f>
        <x:v>0.021701371945456627</x:v>
      </x:c>
      <x:c r="BH18" s="13" t="n">
        <x:f>0.5*AJ18-0.5*AG18</x:f>
        <x:v>-0.005788279489568948</x:v>
      </x:c>
    </x:row>
    <x:row r="19">
      <x:c r="A19" s="100" t="n">
        <x:f>'Market Data'!A21</x:f>
        <x:v>46048</x:v>
      </x:c>
      <x:c r="B19" s="101" t="n">
        <x:f>'Portfolio'!$F$6*INDEX('Market Data'!$U21:$AL21,1,MATCH('Portfolio'!$B$6,'Market Data'!$U$5:$AL$5,0))+'Portfolio'!$F$7*INDEX('Market Data'!$U21:$AL21,1,MATCH('Portfolio'!$B$7,'Market Data'!$U$5:$AL$5,0))+'Portfolio'!$F$8*INDEX('Market Data'!$U21:$AL21,1,MATCH('Portfolio'!$B$8,'Market Data'!$U$5:$AL$5,0))+'Portfolio'!$F$9*INDEX('Market Data'!$U21:$AL21,1,MATCH('Portfolio'!$B$9,'Market Data'!$U$5:$AL$5,0))+'Portfolio'!$F$10*INDEX('Market Data'!$U21:$AL21,1,MATCH('Portfolio'!$B$10,'Market Data'!$U$5:$AL$5,0))+'Portfolio'!$F$11*INDEX('Market Data'!$U21:$AL21,1,MATCH('Portfolio'!$B$11,'Market Data'!$U$5:$AL$5,0))+'Portfolio'!$F$12*INDEX('Market Data'!$U21:$AL21,1,MATCH('Portfolio'!$B$12,'Market Data'!$U$5:$AL$5,0))+'Portfolio'!$F$13*INDEX('Market Data'!$U21:$AL21,1,MATCH('Portfolio'!$B$13,'Market Data'!$U$5:$AL$5,0))</x:f>
        <x:v>-0.005277402562433944</x:v>
      </x:c>
      <x:c r="C19" s="101" t="n">
        <x:f>-'Portfolio'!$D$24*INDEX('Market Data'!$U21:$AL21,1,MATCH('Portfolio'!$D$20,'Market Data'!$U$5:$AL$5,0))</x:f>
        <x:v>-0.0037350873405717286</x:v>
      </x:c>
      <x:c r="D19" s="101" t="n">
        <x:f>B19+C19</x:f>
        <x:v>-0.009012489903005672</x:v>
      </x:c>
      <x:c r="E19" s="101" t="n">
        <x:f>'Market Data'!U21</x:f>
        <x:v>0.005078168996109245</x:v>
      </x:c>
      <x:c r="F19" s="101" t="n">
        <x:f>'Market Data'!V21</x:f>
        <x:v>0.004400109641689687</x:v>
      </x:c>
      <x:c r="G19" s="101" t="n">
        <x:f>'Market Data'!W21</x:f>
        <x:v>-0.003134301585854038</x:v>
      </x:c>
      <x:c r="H19" s="102" t="n">
        <x:f>H18*(1+B19)</x:f>
        <x:v>1.0516369857486518</x:v>
      </x:c>
      <x:c r="I19" s="102" t="n">
        <x:f>I18*(1+D19)</x:f>
        <x:v>1.0411349765290212</x:v>
      </x:c>
      <x:c r="J19" s="102" t="n">
        <x:f>J18*(1+E19)</x:f>
        <x:v>1.0139935778844256</x:v>
      </x:c>
      <x:c r="K19" s="102" t="n">
        <x:f>K18*(1+F19)</x:f>
        <x:v>1.020126535481273</x:v>
      </x:c>
      <x:c r="L19" s="102" t="n">
        <x:f>L18*(1+G19)</x:f>
        <x:v>1.0610982162242402</x:v>
      </x:c>
      <x:c r="M19" s="102" t="n">
        <x:f>MAX(M18,H19)</x:f>
        <x:v>1.0572163419808687</x:v>
      </x:c>
      <x:c r="N19" s="98" t="n">
        <x:f>H19/M19-1</x:f>
        <x:v>-0.005277402562433919</x:v>
      </x:c>
      <x:c r="O19" s="102" t="n">
        <x:f>MAX(O18,I19)</x:f>
        <x:v>1.0506035302373473</x:v>
      </x:c>
      <x:c r="P19" s="98" t="n">
        <x:f>I19/O19-1</x:f>
        <x:v>-0.009012489903005627</x:v>
      </x:c>
      <x:c r="Q19" s="102" t="n">
        <x:f>MAX(Q18,J19)</x:f>
        <x:v>1.0175504751398505</x:v>
      </x:c>
      <x:c r="R19" s="98" t="n">
        <x:f>J19/Q19-1</x:f>
        <x:v>-0.003495548714609109</x:v>
      </x:c>
      <x:c r="S19" s="102" t="n">
        <x:f>MAX(S18,K19)</x:f>
        <x:v>1.0229154848556057</x:v>
      </x:c>
      <x:c r="T19" s="98" t="n">
        <x:f>K19/S19-1</x:f>
        <x:v>-0.0027264709701079193</x:v>
      </x:c>
      <x:c r="U19" s="102" t="n">
        <x:f>MAX(U18,L19)</x:f>
        <x:v>1.0844521503640687</x:v>
      </x:c>
      <x:c r="V19" s="98" t="n">
        <x:f>L19/U19-1</x:f>
        <x:v>-0.02153523706139382</x:v>
      </x:c>
      <x:c r="W19" s="101" t="n">
        <x:f>INDEX('Market Data'!$U21:$AL21,1,MATCH('Portfolio'!$B$6,'Market Data'!$U$5:$AL$5,0))</x:f>
        <x:v>-0.00639415348837058</x:v>
      </x:c>
      <x:c r="X19" s="101" t="n">
        <x:f>INDEX('Market Data'!$U21:$AL21,1,MATCH('Portfolio'!$B$7,'Market Data'!$U$5:$AL$5,0))</x:f>
        <x:v>-0.02642315199646339</x:v>
      </x:c>
      <x:c r="Y19" s="101" t="n">
        <x:f>INDEX('Market Data'!$U21:$AL21,1,MATCH('Portfolio'!$B$8,'Market Data'!$U$5:$AL$5,0))</x:f>
        <x:v>-0.006450200203647949</x:v>
      </x:c>
      <x:c r="Z19" s="101" t="n">
        <x:f>INDEX('Market Data'!$U21:$AL21,1,MATCH('Portfolio'!$B$9,'Market Data'!$U$5:$AL$5,0))</x:f>
        <x:v>-0.0014470864362153835</x:v>
      </x:c>
      <x:c r="AA19" s="101" t="n">
        <x:f>INDEX('Market Data'!$U21:$AL21,1,MATCH('Portfolio'!$B$10,'Market Data'!$U$5:$AL$5,0))</x:f>
        <x:v>0.011151475686179468</x:v>
      </x:c>
      <x:c r="AB19" s="101" t="n">
        <x:f>INDEX('Market Data'!$U21:$AL21,1,MATCH('Portfolio'!$B$11,'Market Data'!$U$5:$AL$5,0))</x:f>
        <x:v>-0.0056750575791924</x:v>
      </x:c>
      <x:c r="AC19" s="101" t="n">
        <x:f>INDEX('Market Data'!$U21:$AL21,1,MATCH('Portfolio'!$B$12,'Market Data'!$U$5:$AL$5,0))</x:f>
        <x:v>0.014628847613605389</x:v>
      </x:c>
      <x:c r="AD19" s="101" t="n">
        <x:f>INDEX('Market Data'!$U21:$AL21,1,MATCH('Portfolio'!$B$13,'Market Data'!$U$5:$AL$5,0))</x:f>
        <x:v>0.005078168996109245</x:v>
      </x:c>
      <x:c r="AE19" s="101" t="n">
        <x:f>INDEX('Market Data'!$U21:$AL21,1,MATCH("SPY",'Market Data'!$U$5:$AL$5,0))</x:f>
        <x:v>0.005078168996109245</x:v>
      </x:c>
      <x:c r="AF19" s="101" t="n">
        <x:f>INDEX('Market Data'!$U21:$AL21,1,MATCH("QQQ",'Market Data'!$U$5:$AL$5,0))</x:f>
        <x:v>0.004400109641689687</x:v>
      </x:c>
      <x:c r="AG19" s="101" t="n">
        <x:f>INDEX('Market Data'!$U21:$AL21,1,MATCH("TLT",'Market Data'!$U$5:$AL$5,0))</x:f>
        <x:v>0.0047766207621575685</x:v>
      </x:c>
      <x:c r="AH19" s="101" t="n">
        <x:f>INDEX('Market Data'!$U21:$AL21,1,MATCH("HYG",'Market Data'!$U$5:$AL$5,0))</x:f>
        <x:v>0.0004928117109912478</x:v>
      </x:c>
      <x:c r="AI19" s="101" t="n">
        <x:f>INDEX('Market Data'!$U21:$AL21,1,MATCH("GLD",'Market Data'!$U$5:$AL$5,0))</x:f>
        <x:v>0.014628847613605389</x:v>
      </x:c>
      <x:c r="AJ19" s="101" t="n">
        <x:f>INDEX('Market Data'!$U21:$AL21,1,MATCH("UUP",'Market Data'!$U$5:$AL$5,0))</x:f>
        <x:v>-0.004830886715114668</x:v>
      </x:c>
      <x:c r="AK19" s="101" t="n">
        <x:f>INDEX('Market Data'!$U21:$AL21,1,MATCH("USO",'Market Data'!$U$5:$AL$5,0))</x:f>
        <x:v>-0.0063555593063451266</x:v>
      </x:c>
      <x:c r="AL19" s="101" t="n">
        <x:f>INDEX('Market Data'!$U21:$AL21,1,MATCH('Portfolio'!$D$20,'Market Data'!$U$5:$AL$5,0))</x:f>
        <x:v>0.005078168996109245</x:v>
      </x:c>
      <x:c r="AM19" s="74" t="str"/>
      <x:c r="AN19" s="74"/>
      <x:c r="AO19" s="74"/>
      <x:c r="AP19" s="74"/>
      <x:c r="AQ19" s="74"/>
      <x:c r="AR19" s="74"/>
      <x:c r="AS19" s="74"/>
      <x:c r="AT19" s="11" t="n">
        <x:f>A19</x:f>
        <x:v>46048</x:v>
      </x:c>
      <x:c r="AU19" s="13" t="n">
        <x:f>B19</x:f>
        <x:v>-0.005277402562433944</x:v>
      </x:c>
      <x:c r="AV19" s="13" t="n">
        <x:f>'Market Data'!U21</x:f>
        <x:v>0.005078168996109245</x:v>
      </x:c>
      <x:c r="AW19" s="13" t="n">
        <x:f>'Market Data'!W21-'Market Data'!U21</x:f>
        <x:v>-0.008212470581963283</x:v>
      </x:c>
      <x:c r="AX19" s="13" t="n">
        <x:f>'Market Data'!X21-'Market Data'!U21</x:f>
        <x:v>0.0006364456627130366</x:v>
      </x:c>
      <x:c r="AY19" s="13" t="n">
        <x:f>'Market Data'!Y21-'Market Data'!U21</x:f>
        <x:v>-0.007146559911339168</x:v>
      </x:c>
      <x:c r="AZ19" s="35" t="n">
        <x:f>AZ18*(1+AV19)</x:f>
        <x:v>1.0139935778844256</x:v>
      </x:c>
      <x:c r="BA19" s="35" t="n">
        <x:f>BA18*(1+AW19)</x:f>
        <x:v>1.0464007545689986</x:v>
      </x:c>
      <x:c r="BB19" s="35" t="n">
        <x:f>BB18*(1+AX19)</x:f>
        <x:v>1.0028234816838328</x:v>
      </x:c>
      <x:c r="BC19" s="35" t="n">
        <x:f>BC18*(1+AY19)</x:f>
        <x:v>1.0244734669505255</x:v>
      </x:c>
      <x:c r="BE19" t="str">
        <x:v>UUP</x:v>
      </x:c>
      <x:c r="BF19" t="str">
        <x:v>FX</x:v>
      </x:c>
      <x:c r="BG19" s="13" t="n">
        <x:f>0.5*AI19+0.5*AK19</x:f>
        <x:v>0.004136644153630131</x:v>
      </x:c>
      <x:c r="BH19" s="13" t="n">
        <x:f>0.5*AJ19-0.5*AG19</x:f>
        <x:v>-0.004803753738636118</x:v>
      </x:c>
    </x:row>
    <x:row r="20">
      <x:c r="A20" s="100" t="n">
        <x:f>'Market Data'!A22</x:f>
        <x:v>46049</x:v>
      </x:c>
      <x:c r="B20" s="101" t="n">
        <x:f>'Portfolio'!$F$6*INDEX('Market Data'!$U22:$AL22,1,MATCH('Portfolio'!$B$6,'Market Data'!$U$5:$AL$5,0))+'Portfolio'!$F$7*INDEX('Market Data'!$U22:$AL22,1,MATCH('Portfolio'!$B$7,'Market Data'!$U$5:$AL$5,0))+'Portfolio'!$F$8*INDEX('Market Data'!$U22:$AL22,1,MATCH('Portfolio'!$B$8,'Market Data'!$U$5:$AL$5,0))+'Portfolio'!$F$9*INDEX('Market Data'!$U22:$AL22,1,MATCH('Portfolio'!$B$9,'Market Data'!$U$5:$AL$5,0))+'Portfolio'!$F$10*INDEX('Market Data'!$U22:$AL22,1,MATCH('Portfolio'!$B$10,'Market Data'!$U$5:$AL$5,0))+'Portfolio'!$F$11*INDEX('Market Data'!$U22:$AL22,1,MATCH('Portfolio'!$B$11,'Market Data'!$U$5:$AL$5,0))+'Portfolio'!$F$12*INDEX('Market Data'!$U22:$AL22,1,MATCH('Portfolio'!$B$12,'Market Data'!$U$5:$AL$5,0))+'Portfolio'!$F$13*INDEX('Market Data'!$U22:$AL22,1,MATCH('Portfolio'!$B$13,'Market Data'!$U$5:$AL$5,0))</x:f>
        <x:v>0.010193586474150784</x:v>
      </x:c>
      <x:c r="C20" s="101" t="n">
        <x:f>-'Portfolio'!$D$24*INDEX('Market Data'!$U22:$AL22,1,MATCH('Portfolio'!$D$20,'Market Data'!$U$5:$AL$5,0))</x:f>
        <x:v>-0.002930520238124109</x:v>
      </x:c>
      <x:c r="D20" s="101" t="n">
        <x:f>B20+C20</x:f>
        <x:v>0.007263066236026675</x:v>
      </x:c>
      <x:c r="E20" s="101" t="n">
        <x:f>'Market Data'!U22</x:f>
        <x:v>0.0039842915730679</x:v>
      </x:c>
      <x:c r="F20" s="101" t="n">
        <x:f>'Market Data'!V22</x:f>
        <x:v>0.009065284269015539</x:v>
      </x:c>
      <x:c r="G20" s="101" t="n">
        <x:f>'Market Data'!W22</x:f>
        <x:v>0.002841077062673225</x:v>
      </x:c>
      <x:c r="H20" s="102" t="n">
        <x:f>H19*(1+B20)</x:f>
        <x:v>1.062356938302296</x:v>
      </x:c>
      <x:c r="I20" s="102" t="n">
        <x:f>I19*(1+D20)</x:f>
        <x:v>1.0486968088241955</x:v>
      </x:c>
      <x:c r="J20" s="102" t="n">
        <x:f>J19*(1+E20)</x:f>
        <x:v>1.0180336239519354</x:v>
      </x:c>
      <x:c r="K20" s="102" t="n">
        <x:f>K19*(1+F20)</x:f>
        <x:v>1.0293742725157766</x:v>
      </x:c>
      <x:c r="L20" s="102" t="n">
        <x:f>L19*(1+G20)</x:f>
        <x:v>1.0641128780275984</x:v>
      </x:c>
      <x:c r="M20" s="102" t="n">
        <x:f>MAX(M19,H20)</x:f>
        <x:v>1.062356938302296</x:v>
      </x:c>
      <x:c r="N20" s="98" t="n">
        <x:f>H20/M20-1</x:f>
        <x:v>0</x:v>
      </x:c>
      <x:c r="O20" s="102" t="n">
        <x:f>MAX(O19,I20)</x:f>
        <x:v>1.0506035302373473</x:v>
      </x:c>
      <x:c r="P20" s="98" t="n">
        <x:f>I20/O20-1</x:f>
        <x:v>-0.0018148819780960945</x:v>
      </x:c>
      <x:c r="Q20" s="102" t="n">
        <x:f>MAX(Q19,J20)</x:f>
        <x:v>1.0180336239519354</x:v>
      </x:c>
      <x:c r="R20" s="98" t="n">
        <x:f>J20/Q20-1</x:f>
        <x:v>0</x:v>
      </x:c>
      <x:c r="S20" s="102" t="n">
        <x:f>MAX(S19,K20)</x:f>
        <x:v>1.0293742725157766</x:v>
      </x:c>
      <x:c r="T20" s="98" t="n">
        <x:f>K20/S20-1</x:f>
        <x:v>0</x:v>
      </x:c>
      <x:c r="U20" s="102" t="n">
        <x:f>MAX(U19,L20)</x:f>
        <x:v>1.0844521503640687</x:v>
      </x:c>
      <x:c r="V20" s="98" t="n">
        <x:f>L20/U20-1</x:f>
        <x:v>-0.01875534326677497</x:v>
      </x:c>
      <x:c r="W20" s="101" t="n">
        <x:f>INDEX('Market Data'!$U22:$AL22,1,MATCH('Portfolio'!$B$6,'Market Data'!$U$5:$AL$5,0))</x:f>
        <x:v>0.010993712336374806</x:v>
      </x:c>
      <x:c r="X20" s="101" t="n">
        <x:f>INDEX('Market Data'!$U22:$AL22,1,MATCH('Portfolio'!$B$7,'Market Data'!$U$5:$AL$5,0))</x:f>
        <x:v>0.05435763330685206</x:v>
      </x:c>
      <x:c r="Y20" s="101" t="n">
        <x:f>INDEX('Market Data'!$U22:$AL22,1,MATCH('Portfolio'!$B$8,'Market Data'!$U$5:$AL$5,0))</x:f>
        <x:v>0.01692158812438138</x:v>
      </x:c>
      <x:c r="Z20" s="101" t="n">
        <x:f>INDEX('Market Data'!$U22:$AL22,1,MATCH('Portfolio'!$B$9,'Market Data'!$U$5:$AL$5,0))</x:f>
        <x:v>-0.021867713181233706</x:v>
      </x:c>
      <x:c r="AA20" s="101" t="n">
        <x:f>INDEX('Market Data'!$U22:$AL22,1,MATCH('Portfolio'!$B$10,'Market Data'!$U$5:$AL$5,0))</x:f>
        <x:v>-0.0024250174432784988</x:v>
      </x:c>
      <x:c r="AB20" s="101" t="n">
        <x:f>INDEX('Market Data'!$U22:$AL22,1,MATCH('Portfolio'!$B$11,'Market Data'!$U$5:$AL$5,0))</x:f>
        <x:v>-0.007558742265919571</x:v>
      </x:c>
      <x:c r="AC20" s="101" t="n">
        <x:f>INDEX('Market Data'!$U22:$AL22,1,MATCH('Portfolio'!$B$12,'Market Data'!$U$5:$AL$5,0))</x:f>
        <x:v>0.024531942321975864</x:v>
      </x:c>
      <x:c r="AD20" s="101" t="n">
        <x:f>INDEX('Market Data'!$U22:$AL22,1,MATCH('Portfolio'!$B$13,'Market Data'!$U$5:$AL$5,0))</x:f>
        <x:v>0.0039842915730679</x:v>
      </x:c>
      <x:c r="AE20" s="101" t="n">
        <x:f>INDEX('Market Data'!$U22:$AL22,1,MATCH("SPY",'Market Data'!$U$5:$AL$5,0))</x:f>
        <x:v>0.0039842915730679</x:v>
      </x:c>
      <x:c r="AF20" s="101" t="n">
        <x:f>INDEX('Market Data'!$U22:$AL22,1,MATCH("QQQ",'Market Data'!$U$5:$AL$5,0))</x:f>
        <x:v>0.009065284269015539</x:v>
      </x:c>
      <x:c r="AG20" s="101" t="n">
        <x:f>INDEX('Market Data'!$U22:$AL22,1,MATCH("TLT",'Market Data'!$U$5:$AL$5,0))</x:f>
        <x:v>-0.006225125067256587</x:v>
      </x:c>
      <x:c r="AH20" s="101" t="n">
        <x:f>INDEX('Market Data'!$U22:$AL22,1,MATCH("HYG",'Market Data'!$U$5:$AL$5,0))</x:f>
        <x:v>-0.000123240051373541</x:v>
      </x:c>
      <x:c r="AI20" s="101" t="n">
        <x:f>INDEX('Market Data'!$U22:$AL22,1,MATCH("GLD",'Market Data'!$U$5:$AL$5,0))</x:f>
        <x:v>0.024531942321975864</x:v>
      </x:c>
      <x:c r="AJ20" s="101" t="n">
        <x:f>INDEX('Market Data'!$U22:$AL22,1,MATCH("UUP",'Market Data'!$U$5:$AL$5,0))</x:f>
        <x:v>-0.0115758538216022</x:v>
      </x:c>
      <x:c r="AK20" s="101" t="n">
        <x:f>INDEX('Market Data'!$U22:$AL22,1,MATCH("USO",'Market Data'!$U$5:$AL$5,0))</x:f>
        <x:v>0.029667939651367492</x:v>
      </x:c>
      <x:c r="AL20" s="101" t="n">
        <x:f>INDEX('Market Data'!$U22:$AL22,1,MATCH('Portfolio'!$D$20,'Market Data'!$U$5:$AL$5,0))</x:f>
        <x:v>0.0039842915730679</x:v>
      </x:c>
      <x:c r="AM20" s="74" t="str"/>
      <x:c r="AN20" s="74"/>
      <x:c r="AO20" s="74"/>
      <x:c r="AP20" s="74"/>
      <x:c r="AQ20" s="74"/>
      <x:c r="AR20" s="74"/>
      <x:c r="AS20" s="74"/>
      <x:c r="AT20" s="11" t="n">
        <x:f>A20</x:f>
        <x:v>46049</x:v>
      </x:c>
      <x:c r="AU20" s="13" t="n">
        <x:f>B20</x:f>
        <x:v>0.010193586474150784</x:v>
      </x:c>
      <x:c r="AV20" s="13" t="n">
        <x:f>'Market Data'!U22</x:f>
        <x:v>0.0039842915730679</x:v>
      </x:c>
      <x:c r="AW20" s="13" t="n">
        <x:f>'Market Data'!W22-'Market Data'!U22</x:f>
        <x:v>-0.0011432145103946745</x:v>
      </x:c>
      <x:c r="AX20" s="13" t="n">
        <x:f>'Market Data'!X22-'Market Data'!U22</x:f>
        <x:v>0.008741787390844413</x:v>
      </x:c>
      <x:c r="AY20" s="13" t="n">
        <x:f>'Market Data'!Y22-'Market Data'!U22</x:f>
        <x:v>0.005411293695332553</x:v>
      </x:c>
      <x:c r="AZ20" s="35" t="n">
        <x:f>AZ19*(1+AV20)</x:f>
        <x:v>1.0180336239519354</x:v>
      </x:c>
      <x:c r="BA20" s="35" t="n">
        <x:f>BA19*(1+AW20)</x:f>
        <x:v>1.0452044940426874</x:v>
      </x:c>
      <x:c r="BB20" s="35" t="n">
        <x:f>BB19*(1+AX20)</x:f>
        <x:v>1.0115899513512592</x:v>
      </x:c>
      <x:c r="BC20" s="35" t="n">
        <x:f>BC19*(1+AY20)</x:f>
        <x:v>1.0300171937632705</x:v>
      </x:c>
      <x:c r="BE20" t="str">
        <x:v>USO</x:v>
      </x:c>
      <x:c r="BF20" t="str">
        <x:v>Oil</x:v>
      </x:c>
      <x:c r="BG20" s="13" t="n">
        <x:f>0.5*AI20+0.5*AK20</x:f>
        <x:v>0.027099940986671678</x:v>
      </x:c>
      <x:c r="BH20" s="13" t="n">
        <x:f>0.5*AJ20-0.5*AG20</x:f>
        <x:v>-0.0026753643771728064</x:v>
      </x:c>
    </x:row>
    <x:row r="21">
      <x:c r="A21" s="100" t="n">
        <x:f>'Market Data'!A23</x:f>
        <x:v>46050</x:v>
      </x:c>
      <x:c r="B21" s="101" t="n">
        <x:f>'Portfolio'!$F$6*INDEX('Market Data'!$U23:$AL23,1,MATCH('Portfolio'!$B$6,'Market Data'!$U$5:$AL$5,0))+'Portfolio'!$F$7*INDEX('Market Data'!$U23:$AL23,1,MATCH('Portfolio'!$B$7,'Market Data'!$U$5:$AL$5,0))+'Portfolio'!$F$8*INDEX('Market Data'!$U23:$AL23,1,MATCH('Portfolio'!$B$8,'Market Data'!$U$5:$AL$5,0))+'Portfolio'!$F$9*INDEX('Market Data'!$U23:$AL23,1,MATCH('Portfolio'!$B$9,'Market Data'!$U$5:$AL$5,0))+'Portfolio'!$F$10*INDEX('Market Data'!$U23:$AL23,1,MATCH('Portfolio'!$B$10,'Market Data'!$U$5:$AL$5,0))+'Portfolio'!$F$11*INDEX('Market Data'!$U23:$AL23,1,MATCH('Portfolio'!$B$11,'Market Data'!$U$5:$AL$5,0))+'Portfolio'!$F$12*INDEX('Market Data'!$U23:$AL23,1,MATCH('Portfolio'!$B$12,'Market Data'!$U$5:$AL$5,0))+'Portfolio'!$F$13*INDEX('Market Data'!$U23:$AL23,1,MATCH('Portfolio'!$B$13,'Market Data'!$U$5:$AL$5,0))</x:f>
        <x:v>0.01403458583082169</x:v>
      </x:c>
      <x:c r="C21" s="101" t="n">
        <x:f>-'Portfolio'!$D$24*INDEX('Market Data'!$U23:$AL23,1,MATCH('Portfolio'!$D$20,'Market Data'!$U$5:$AL$5,0))</x:f>
        <x:v>0.00007402936081895637</x:v>
      </x:c>
      <x:c r="D21" s="101" t="n">
        <x:f>B21+C21</x:f>
        <x:v>0.014108615191640646</x:v>
      </x:c>
      <x:c r="E21" s="101" t="n">
        <x:f>'Market Data'!U23</x:f>
        <x:v>-0.00010064921396324422</x:v>
      </x:c>
      <x:c r="F21" s="101" t="n">
        <x:f>'Market Data'!V23</x:f>
        <x:v>0.003311530790538031</x:v>
      </x:c>
      <x:c r="G21" s="101" t="n">
        <x:f>'Market Data'!W23</x:f>
        <x:v>-0.005401787465550423</x:v>
      </x:c>
      <x:c r="H21" s="102" t="n">
        <x:f>H20*(1+B21)</x:f>
        <x:v>1.0772666779358684</x:v>
      </x:c>
      <x:c r="I21" s="102" t="n">
        <x:f>I20*(1+D21)</x:f>
        <x:v>1.0634924685525977</x:v>
      </x:c>
      <x:c r="J21" s="102" t="n">
        <x:f>J20*(1+E21)</x:f>
        <x:v>1.0179311596678966</x:v>
      </x:c>
      <x:c r="K21" s="102" t="n">
        <x:f>K20*(1+F21)</x:f>
        <x:v>1.0327830771142004</x:v>
      </x:c>
      <x:c r="L21" s="102" t="n">
        <x:f>L20*(1+G21)</x:f>
        <x:v>1.0583647664211382</x:v>
      </x:c>
      <x:c r="M21" s="102" t="n">
        <x:f>MAX(M20,H21)</x:f>
        <x:v>1.0772666779358684</x:v>
      </x:c>
      <x:c r="N21" s="98" t="n">
        <x:f>H21/M21-1</x:f>
        <x:v>0</x:v>
      </x:c>
      <x:c r="O21" s="102" t="n">
        <x:f>MAX(O20,I21)</x:f>
        <x:v>1.0634924685525977</x:v>
      </x:c>
      <x:c r="P21" s="98" t="n">
        <x:f>I21/O21-1</x:f>
        <x:v>0</x:v>
      </x:c>
      <x:c r="Q21" s="102" t="n">
        <x:f>MAX(Q20,J21)</x:f>
        <x:v>1.0180336239519354</x:v>
      </x:c>
      <x:c r="R21" s="98" t="n">
        <x:f>J21/Q21-1</x:f>
        <x:v>-0.0001006492139631332</x:v>
      </x:c>
      <x:c r="S21" s="102" t="n">
        <x:f>MAX(S20,K21)</x:f>
        <x:v>1.0327830771142004</x:v>
      </x:c>
      <x:c r="T21" s="98" t="n">
        <x:f>K21/S21-1</x:f>
        <x:v>0</x:v>
      </x:c>
      <x:c r="U21" s="102" t="n">
        <x:f>MAX(U20,L21)</x:f>
        <x:v>1.0844521503640687</x:v>
      </x:c>
      <x:c r="V21" s="98" t="n">
        <x:f>L21/U21-1</x:f>
        <x:v>-0.024055818354154712</x:v>
      </x:c>
      <x:c r="W21" s="101" t="n">
        <x:f>INDEX('Market Data'!$U23:$AL23,1,MATCH('Portfolio'!$B$6,'Market Data'!$U$5:$AL$5,0))</x:f>
        <x:v>0.015913429851231564</x:v>
      </x:c>
      <x:c r="X21" s="101" t="n">
        <x:f>INDEX('Market Data'!$U23:$AL23,1,MATCH('Portfolio'!$B$7,'Market Data'!$U$5:$AL$5,0))</x:f>
        <x:v>0.0610375128963212</x:v>
      </x:c>
      <x:c r="Y21" s="101" t="n">
        <x:f>INDEX('Market Data'!$U23:$AL23,1,MATCH('Portfolio'!$B$8,'Market Data'!$U$5:$AL$5,0))</x:f>
        <x:v>0.011704207693074009</x:v>
      </x:c>
      <x:c r="Z21" s="101" t="n">
        <x:f>INDEX('Market Data'!$U23:$AL23,1,MATCH('Portfolio'!$B$9,'Market Data'!$U$5:$AL$5,0))</x:f>
        <x:v>-0.015112883335537952</x:v>
      </x:c>
      <x:c r="AA21" s="101" t="n">
        <x:f>INDEX('Market Data'!$U23:$AL23,1,MATCH('Portfolio'!$B$10,'Market Data'!$U$5:$AL$5,0))</x:f>
        <x:v>0.0015316195091061857</x:v>
      </x:c>
      <x:c r="AB21" s="101" t="n">
        <x:f>INDEX('Market Data'!$U23:$AL23,1,MATCH('Portfolio'!$B$11,'Market Data'!$U$5:$AL$5,0))</x:f>
        <x:v>-0.009791047243058681</x:v>
      </x:c>
      <x:c r="AC21" s="101" t="n">
        <x:f>INDEX('Market Data'!$U23:$AL23,1,MATCH('Portfolio'!$B$12,'Market Data'!$U$5:$AL$5,0))</x:f>
        <x:v>0.038773348494905324</x:v>
      </x:c>
      <x:c r="AD21" s="101" t="n">
        <x:f>INDEX('Market Data'!$U23:$AL23,1,MATCH('Portfolio'!$B$13,'Market Data'!$U$5:$AL$5,0))</x:f>
        <x:v>-0.00010064921396324422</x:v>
      </x:c>
      <x:c r="AE21" s="101" t="n">
        <x:f>INDEX('Market Data'!$U23:$AL23,1,MATCH("SPY",'Market Data'!$U$5:$AL$5,0))</x:f>
        <x:v>-0.00010064921396324422</x:v>
      </x:c>
      <x:c r="AF21" s="101" t="n">
        <x:f>INDEX('Market Data'!$U23:$AL23,1,MATCH("QQQ",'Market Data'!$U$5:$AL$5,0))</x:f>
        <x:v>0.003311530790538031</x:v>
      </x:c>
      <x:c r="AG21" s="101" t="n">
        <x:f>INDEX('Market Data'!$U23:$AL23,1,MATCH("TLT",'Market Data'!$U$5:$AL$5,0))</x:f>
        <x:v>-0.0022780083790296946</x:v>
      </x:c>
      <x:c r="AH21" s="101" t="n">
        <x:f>INDEX('Market Data'!$U23:$AL23,1,MATCH("HYG",'Market Data'!$U$5:$AL$5,0))</x:f>
        <x:v>-0.0016016333862841625</x:v>
      </x:c>
      <x:c r="AI21" s="101" t="n">
        <x:f>INDEX('Market Data'!$U23:$AL23,1,MATCH("GLD",'Market Data'!$U$5:$AL$5,0))</x:f>
        <x:v>0.038773348494905324</x:v>
      </x:c>
      <x:c r="AJ21" s="101" t="n">
        <x:f>INDEX('Market Data'!$U23:$AL23,1,MATCH("UUP",'Market Data'!$U$5:$AL$5,0))</x:f>
        <x:v>0.006044573160656874</x:v>
      </x:c>
      <x:c r="AK21" s="101" t="n">
        <x:f>INDEX('Market Data'!$U23:$AL23,1,MATCH("USO",'Market Data'!$U$5:$AL$5,0))</x:f>
        <x:v>0.012688329870560455</x:v>
      </x:c>
      <x:c r="AL21" s="101" t="n">
        <x:f>INDEX('Market Data'!$U23:$AL23,1,MATCH('Portfolio'!$D$20,'Market Data'!$U$5:$AL$5,0))</x:f>
        <x:v>-0.00010064921396324422</x:v>
      </x:c>
      <x:c r="AM21" s="74" t="str"/>
      <x:c r="AN21" s="74"/>
      <x:c r="AO21" s="74"/>
      <x:c r="AP21" s="74"/>
      <x:c r="AQ21" s="74"/>
      <x:c r="AR21" s="74"/>
      <x:c r="AS21" s="74"/>
      <x:c r="AT21" s="11" t="n">
        <x:f>A21</x:f>
        <x:v>46050</x:v>
      </x:c>
      <x:c r="AU21" s="13" t="n">
        <x:f>B21</x:f>
        <x:v>0.01403458583082169</x:v>
      </x:c>
      <x:c r="AV21" s="13" t="n">
        <x:f>'Market Data'!U23</x:f>
        <x:v>-0.00010064921396324422</x:v>
      </x:c>
      <x:c r="AW21" s="13" t="n">
        <x:f>'Market Data'!W23-'Market Data'!U23</x:f>
        <x:v>-0.0053011382515871786</x:v>
      </x:c>
      <x:c r="AX21" s="13" t="n">
        <x:f>'Market Data'!X23-'Market Data'!U23</x:f>
        <x:v>-0.0003989546236253805</x:v>
      </x:c>
      <x:c r="AY21" s="13" t="n">
        <x:f>'Market Data'!Y23-'Market Data'!U23</x:f>
        <x:v>0.012762451393728558</x:v>
      </x:c>
      <x:c r="AZ21" s="35" t="n">
        <x:f>AZ20*(1+AV21)</x:f>
        <x:v>1.0179311596678966</x:v>
      </x:c>
      <x:c r="BA21" s="35" t="n">
        <x:f>BA20*(1+AW21)</x:f>
        <x:v>1.039663720518587</x:v>
      </x:c>
      <x:c r="BB21" s="35" t="n">
        <x:f>BB20*(1+AX21)</x:f>
        <x:v>1.0111863728629547</x:v>
      </x:c>
      <x:c r="BC21" s="35" t="n">
        <x:f>BC20*(1+AY21)</x:f>
        <x:v>1.043162738133379</x:v>
      </x:c>
      <x:c r="BG21" s="13" t="n">
        <x:f>0.5*AI21+0.5*AK21</x:f>
        <x:v>0.02573083918273289</x:v>
      </x:c>
      <x:c r="BH21" s="13" t="n">
        <x:f>0.5*AJ21-0.5*AG21</x:f>
        <x:v>0.004161290769843284</x:v>
      </x:c>
    </x:row>
    <x:row r="22">
      <x:c r="A22" s="100" t="n">
        <x:f>'Market Data'!A24</x:f>
        <x:v>46051</x:v>
      </x:c>
      <x:c r="B22" s="101" t="n">
        <x:f>'Portfolio'!$F$6*INDEX('Market Data'!$U24:$AL24,1,MATCH('Portfolio'!$B$6,'Market Data'!$U$5:$AL$5,0))+'Portfolio'!$F$7*INDEX('Market Data'!$U24:$AL24,1,MATCH('Portfolio'!$B$7,'Market Data'!$U$5:$AL$5,0))+'Portfolio'!$F$8*INDEX('Market Data'!$U24:$AL24,1,MATCH('Portfolio'!$B$8,'Market Data'!$U$5:$AL$5,0))+'Portfolio'!$F$9*INDEX('Market Data'!$U24:$AL24,1,MATCH('Portfolio'!$B$9,'Market Data'!$U$5:$AL$5,0))+'Portfolio'!$F$10*INDEX('Market Data'!$U24:$AL24,1,MATCH('Portfolio'!$B$10,'Market Data'!$U$5:$AL$5,0))+'Portfolio'!$F$11*INDEX('Market Data'!$U24:$AL24,1,MATCH('Portfolio'!$B$11,'Market Data'!$U$5:$AL$5,0))+'Portfolio'!$F$12*INDEX('Market Data'!$U24:$AL24,1,MATCH('Portfolio'!$B$12,'Market Data'!$U$5:$AL$5,0))+'Portfolio'!$F$13*INDEX('Market Data'!$U24:$AL24,1,MATCH('Portfolio'!$B$13,'Market Data'!$U$5:$AL$5,0))</x:f>
        <x:v>0.001958689974831493</x:v>
      </x:c>
      <x:c r="C22" s="101" t="n">
        <x:f>-'Portfolio'!$D$24*INDEX('Market Data'!$U24:$AL24,1,MATCH('Portfolio'!$D$20,'Market Data'!$U$5:$AL$5,0))</x:f>
        <x:v>0.0014595921704016579</x:v>
      </x:c>
      <x:c r="D22" s="101" t="n">
        <x:f>B22+C22</x:f>
        <x:v>0.003418282145233151</x:v>
      </x:c>
      <x:c r="E22" s="101" t="n">
        <x:f>'Market Data'!U24</x:f>
        <x:v>-0.001984439728138443</x:v>
      </x:c>
      <x:c r="F22" s="101" t="n">
        <x:f>'Market Data'!V24</x:f>
        <x:v>-0.005985273573928751</x:v>
      </x:c>
      <x:c r="G22" s="101" t="n">
        <x:f>'Market Data'!W24</x:f>
        <x:v>0.0002659376156328719</x:v>
      </x:c>
      <x:c r="H22" s="102" t="n">
        <x:f>H21*(1+B22)</x:f>
        <x:v>1.0793767093781612</x:v>
      </x:c>
      <x:c r="I22" s="102" t="n">
        <x:f>I21*(1+D22)</x:f>
        <x:v>1.067127785869441</x:v>
      </x:c>
      <x:c r="J22" s="102" t="n">
        <x:f>J21*(1+E22)</x:f>
        <x:v>1.0159111366341416</x:v>
      </x:c>
      <x:c r="K22" s="102" t="n">
        <x:f>K21*(1+F22)</x:f>
        <x:v>1.026601587855148</x:v>
      </x:c>
      <x:c r="L22" s="102" t="n">
        <x:f>L21*(1+G22)</x:f>
        <x:v>1.05864622542359</x:v>
      </x:c>
      <x:c r="M22" s="102" t="n">
        <x:f>MAX(M21,H22)</x:f>
        <x:v>1.0793767093781612</x:v>
      </x:c>
      <x:c r="N22" s="98" t="n">
        <x:f>H22/M22-1</x:f>
        <x:v>0</x:v>
      </x:c>
      <x:c r="O22" s="102" t="n">
        <x:f>MAX(O21,I22)</x:f>
        <x:v>1.067127785869441</x:v>
      </x:c>
      <x:c r="P22" s="98" t="n">
        <x:f>I22/O22-1</x:f>
        <x:v>0</x:v>
      </x:c>
      <x:c r="Q22" s="102" t="n">
        <x:f>MAX(Q21,J22)</x:f>
        <x:v>1.0180336239519354</x:v>
      </x:c>
      <x:c r="R22" s="98" t="n">
        <x:f>J22/Q22-1</x:f>
        <x:v>-0.002084889209802876</x:v>
      </x:c>
      <x:c r="S22" s="102" t="n">
        <x:f>MAX(S21,K22)</x:f>
        <x:v>1.0327830771142004</x:v>
      </x:c>
      <x:c r="T22" s="98" t="n">
        <x:f>K22/S22-1</x:f>
        <x:v>-0.00598527357392864</x:v>
      </x:c>
      <x:c r="U22" s="102" t="n">
        <x:f>MAX(U21,L22)</x:f>
        <x:v>1.0844521503640687</x:v>
      </x:c>
      <x:c r="V22" s="98" t="n">
        <x:f>L22/U22-1</x:f>
        <x:v>-0.023796278085497113</x:v>
      </x:c>
      <x:c r="W22" s="101" t="n">
        <x:f>INDEX('Market Data'!$U24:$AL24,1,MATCH('Portfolio'!$B$6,'Market Data'!$U$5:$AL$5,0))</x:f>
        <x:v>0.00516915900963677</x:v>
      </x:c>
      <x:c r="X22" s="101" t="n">
        <x:f>INDEX('Market Data'!$U24:$AL24,1,MATCH('Portfolio'!$B$7,'Market Data'!$U$5:$AL$5,0))</x:f>
        <x:v>0.0011716529847547452</x:v>
      </x:c>
      <x:c r="Y22" s="101" t="n">
        <x:f>INDEX('Market Data'!$U24:$AL24,1,MATCH('Portfolio'!$B$8,'Market Data'!$U$5:$AL$5,0))</x:f>
        <x:v>-0.008033889176376485</x:v>
      </x:c>
      <x:c r="Z22" s="101" t="n">
        <x:f>INDEX('Market Data'!$U24:$AL24,1,MATCH('Portfolio'!$B$9,'Market Data'!$U$5:$AL$5,0))</x:f>
        <x:v>0.00033210946840855904</x:v>
      </x:c>
      <x:c r="AA22" s="101" t="n">
        <x:f>INDEX('Market Data'!$U24:$AL24,1,MATCH('Portfolio'!$B$10,'Market Data'!$U$5:$AL$5,0))</x:f>
        <x:v>0.018785277715230198</x:v>
      </x:c>
      <x:c r="AB22" s="101" t="n">
        <x:f>INDEX('Market Data'!$U24:$AL24,1,MATCH('Portfolio'!$B$11,'Market Data'!$U$5:$AL$5,0))</x:f>
        <x:v>-0.008212095149841003</x:v>
      </x:c>
      <x:c r="AC22" s="101" t="n">
        <x:f>INDEX('Market Data'!$U24:$AL24,1,MATCH('Portfolio'!$B$12,'Market Data'!$U$5:$AL$5,0))</x:f>
        <x:v>0.0027094717415592218</x:v>
      </x:c>
      <x:c r="AD22" s="101" t="n">
        <x:f>INDEX('Market Data'!$U24:$AL24,1,MATCH('Portfolio'!$B$13,'Market Data'!$U$5:$AL$5,0))</x:f>
        <x:v>-0.001984439728138443</x:v>
      </x:c>
      <x:c r="AE22" s="101" t="n">
        <x:f>INDEX('Market Data'!$U24:$AL24,1,MATCH("SPY",'Market Data'!$U$5:$AL$5,0))</x:f>
        <x:v>-0.001984439728138443</x:v>
      </x:c>
      <x:c r="AF22" s="101" t="n">
        <x:f>INDEX('Market Data'!$U24:$AL24,1,MATCH("QQQ",'Market Data'!$U$5:$AL$5,0))</x:f>
        <x:v>-0.005985273573928751</x:v>
      </x:c>
      <x:c r="AG22" s="101" t="n">
        <x:f>INDEX('Market Data'!$U24:$AL24,1,MATCH("TLT",'Market Data'!$U$5:$AL$5,0))</x:f>
        <x:v>0.00022837481693649408</x:v>
      </x:c>
      <x:c r="AH22" s="101" t="n">
        <x:f>INDEX('Market Data'!$U24:$AL24,1,MATCH("HYG",'Market Data'!$U$5:$AL$5,0))</x:f>
        <x:v>-0.00012345296775051473</x:v>
      </x:c>
      <x:c r="AI22" s="101" t="n">
        <x:f>INDEX('Market Data'!$U24:$AL24,1,MATCH("GLD",'Market Data'!$U$5:$AL$5,0))</x:f>
        <x:v>0.0027094717415592218</x:v>
      </x:c>
      <x:c r="AJ22" s="101" t="n">
        <x:f>INDEX('Market Data'!$U24:$AL24,1,MATCH("UUP",'Market Data'!$U$5:$AL$5,0))</x:f>
        <x:v>-0.0015020281426685322</x:v>
      </x:c>
      <x:c r="AK22" s="101" t="n">
        <x:f>INDEX('Market Data'!$U24:$AL24,1,MATCH("USO",'Market Data'!$U$5:$AL$5,0))</x:f>
        <x:v>0.03288953997301736</x:v>
      </x:c>
      <x:c r="AL22" s="101" t="n">
        <x:f>INDEX('Market Data'!$U24:$AL24,1,MATCH('Portfolio'!$D$20,'Market Data'!$U$5:$AL$5,0))</x:f>
        <x:v>-0.001984439728138443</x:v>
      </x:c>
      <x:c r="AM22" s="74" t="str"/>
      <x:c r="AN22" s="74"/>
      <x:c r="AO22" s="74"/>
      <x:c r="AP22" s="74"/>
      <x:c r="AQ22" s="74"/>
      <x:c r="AR22" s="74"/>
      <x:c r="AS22" s="74"/>
      <x:c r="AT22" s="11" t="n">
        <x:f>A22</x:f>
        <x:v>46051</x:v>
      </x:c>
      <x:c r="AU22" s="13" t="n">
        <x:f>B22</x:f>
        <x:v>0.001958689974831493</x:v>
      </x:c>
      <x:c r="AV22" s="13" t="n">
        <x:f>'Market Data'!U24</x:f>
        <x:v>-0.001984439728138443</x:v>
      </x:c>
      <x:c r="AW22" s="13" t="n">
        <x:f>'Market Data'!W24-'Market Data'!U24</x:f>
        <x:v>0.002250377343771315</x:v>
      </x:c>
      <x:c r="AX22" s="13" t="n">
        <x:f>'Market Data'!X24-'Market Data'!U24</x:f>
        <x:v>0.005944627681561454</x:v>
      </x:c>
      <x:c r="AY22" s="13" t="n">
        <x:f>'Market Data'!Y24-'Market Data'!U24</x:f>
        <x:v>0.005431213886313624</x:v>
      </x:c>
      <x:c r="AZ22" s="35" t="n">
        <x:f>AZ21*(1+AV22)</x:f>
        <x:v>1.0159111366341416</x:v>
      </x:c>
      <x:c r="BA22" s="35" t="n">
        <x:f>BA21*(1+AW22)</x:f>
        <x:v>1.0420033562003832</x:v>
      </x:c>
      <x:c r="BB22" s="35" t="n">
        <x:f>BB21*(1+AX22)</x:f>
        <x:v>1.0171974993662933</x:v>
      </x:c>
      <x:c r="BC22" s="35" t="n">
        <x:f>BC21*(1+AY22)</x:f>
        <x:v>1.0488283780824141</x:v>
      </x:c>
      <x:c r="BG22" s="13" t="n">
        <x:f>0.5*AI22+0.5*AK22</x:f>
        <x:v>0.01779950585728829</x:v>
      </x:c>
      <x:c r="BH22" s="13" t="n">
        <x:f>0.5*AJ22-0.5*AG22</x:f>
        <x:v>-0.0008652014798025132</x:v>
      </x:c>
    </x:row>
    <x:row r="23">
      <x:c r="A23" s="100" t="n">
        <x:f>'Market Data'!A25</x:f>
        <x:v>46052</x:v>
      </x:c>
      <x:c r="B23" s="101" t="n">
        <x:f>'Portfolio'!$F$6*INDEX('Market Data'!$U25:$AL25,1,MATCH('Portfolio'!$B$6,'Market Data'!$U$5:$AL$5,0))+'Portfolio'!$F$7*INDEX('Market Data'!$U25:$AL25,1,MATCH('Portfolio'!$B$7,'Market Data'!$U$5:$AL$5,0))+'Portfolio'!$F$8*INDEX('Market Data'!$U25:$AL25,1,MATCH('Portfolio'!$B$8,'Market Data'!$U$5:$AL$5,0))+'Portfolio'!$F$9*INDEX('Market Data'!$U25:$AL25,1,MATCH('Portfolio'!$B$9,'Market Data'!$U$5:$AL$5,0))+'Portfolio'!$F$10*INDEX('Market Data'!$U25:$AL25,1,MATCH('Portfolio'!$B$10,'Market Data'!$U$5:$AL$5,0))+'Portfolio'!$F$11*INDEX('Market Data'!$U25:$AL25,1,MATCH('Portfolio'!$B$11,'Market Data'!$U$5:$AL$5,0))+'Portfolio'!$F$12*INDEX('Market Data'!$U25:$AL25,1,MATCH('Portfolio'!$B$12,'Market Data'!$U$5:$AL$5,0))+'Portfolio'!$F$13*INDEX('Market Data'!$U25:$AL25,1,MATCH('Portfolio'!$B$13,'Market Data'!$U$5:$AL$5,0))</x:f>
        <x:v>-0.018381380313133164</x:v>
      </x:c>
      <x:c r="C23" s="101" t="n">
        <x:f>-'Portfolio'!$D$24*INDEX('Market Data'!$U25:$AL25,1,MATCH('Portfolio'!$D$20,'Market Data'!$U$5:$AL$5,0))</x:f>
        <x:v>0.002193709009557746</x:v>
      </x:c>
      <x:c r="D23" s="101" t="n">
        <x:f>B23+C23</x:f>
        <x:v>-0.01618767130357542</x:v>
      </x:c>
      <x:c r="E23" s="101" t="n">
        <x:f>'Market Data'!U25</x:f>
        <x:v>-0.0029825340247910948</x:v>
      </x:c>
      <x:c r="F23" s="101" t="n">
        <x:f>'Market Data'!V25</x:f>
        <x:v>-0.012010841842685638</x:v>
      </x:c>
      <x:c r="G23" s="101" t="n">
        <x:f>'Market Data'!W25</x:f>
        <x:v>-0.014124660900111774</x:v>
      </x:c>
      <x:c r="H23" s="102" t="n">
        <x:f>H22*(1+B23)</x:f>
        <x:v>1.059536275581943</x:v>
      </x:c>
      <x:c r="I23" s="102" t="n">
        <x:f>I22*(1+D23)</x:f>
        <x:v>1.0498534720328743</x:v>
      </x:c>
      <x:c r="J23" s="102" t="n">
        <x:f>J22*(1+E23)</x:f>
        <x:v>1.012881147102966</x:v>
      </x:c>
      <x:c r="K23" s="102" t="n">
        <x:f>K22*(1+F23)</x:f>
        <x:v>1.01427123854797</x:v>
      </x:c>
      <x:c r="L23" s="102" t="n">
        <x:f>L22*(1+G23)</x:f>
        <x:v>1.0436932064762985</x:v>
      </x:c>
      <x:c r="M23" s="102" t="n">
        <x:f>MAX(M22,H23)</x:f>
        <x:v>1.0793767093781612</x:v>
      </x:c>
      <x:c r="N23" s="98" t="n">
        <x:f>H23/M23-1</x:f>
        <x:v>-0.018381380313133078</x:v>
      </x:c>
      <x:c r="O23" s="102" t="n">
        <x:f>MAX(O22,I23)</x:f>
        <x:v>1.067127785869441</x:v>
      </x:c>
      <x:c r="P23" s="98" t="n">
        <x:f>I23/O23-1</x:f>
        <x:v>-0.016187671303575457</x:v>
      </x:c>
      <x:c r="Q23" s="102" t="n">
        <x:f>MAX(Q22,J23)</x:f>
        <x:v>1.0180336239519354</x:v>
      </x:c>
      <x:c r="R23" s="98" t="n">
        <x:f>J23/Q23-1</x:f>
        <x:v>-0.005061204981587797</x:v>
      </x:c>
      <x:c r="S23" s="102" t="n">
        <x:f>MAX(S22,K23)</x:f>
        <x:v>1.0327830771142004</x:v>
      </x:c>
      <x:c r="T23" s="98" t="n">
        <x:f>K23/S23-1</x:f>
        <x:v>-0.017924227242332558</x:v>
      </x:c>
      <x:c r="U23" s="102" t="n">
        <x:f>MAX(U22,L23)</x:f>
        <x:v>1.0844521503640687</x:v>
      </x:c>
      <x:c r="V23" s="98" t="n">
        <x:f>L23/U23-1</x:f>
        <x:v>-0.03758482462696655</x:v>
      </x:c>
      <x:c r="W23" s="101" t="n">
        <x:f>INDEX('Market Data'!$U25:$AL25,1,MATCH('Portfolio'!$B$6,'Market Data'!$U$5:$AL$5,0))</x:f>
        <x:v>-0.007168415497976421</x:v>
      </x:c>
      <x:c r="X23" s="101" t="n">
        <x:f>INDEX('Market Data'!$U25:$AL25,1,MATCH('Portfolio'!$B$7,'Market Data'!$U$5:$AL$5,0))</x:f>
        <x:v>-0.047981904985055834</x:v>
      </x:c>
      <x:c r="Y23" s="101" t="n">
        <x:f>INDEX('Market Data'!$U25:$AL25,1,MATCH('Portfolio'!$B$8,'Market Data'!$U$5:$AL$5,0))</x:f>
        <x:v>-0.026476207592105894</x:v>
      </x:c>
      <x:c r="Z23" s="101" t="n">
        <x:f>INDEX('Market Data'!$U25:$AL25,1,MATCH('Portfolio'!$B$9,'Market Data'!$U$5:$AL$5,0))</x:f>
        <x:v>0.012703341280993596</x:v>
      </x:c>
      <x:c r="AA23" s="101" t="n">
        <x:f>INDEX('Market Data'!$U25:$AL25,1,MATCH('Portfolio'!$B$10,'Market Data'!$U$5:$AL$5,0))</x:f>
        <x:v>-0.001729639654550752</x:v>
      </x:c>
      <x:c r="AB23" s="101" t="n">
        <x:f>INDEX('Market Data'!$U25:$AL25,1,MATCH('Portfolio'!$B$11,'Market Data'!$U$5:$AL$5,0))</x:f>
        <x:v>-0.011916842404117944</x:v>
      </x:c>
      <x:c r="AC23" s="101" t="n">
        <x:f>INDEX('Market Data'!$U25:$AL25,1,MATCH('Portfolio'!$B$12,'Market Data'!$U$5:$AL$5,0))</x:f>
        <x:v>-0.10274245274560045</x:v>
      </x:c>
      <x:c r="AD23" s="101" t="n">
        <x:f>INDEX('Market Data'!$U25:$AL25,1,MATCH('Portfolio'!$B$13,'Market Data'!$U$5:$AL$5,0))</x:f>
        <x:v>-0.0029825340247910948</x:v>
      </x:c>
      <x:c r="AE23" s="101" t="n">
        <x:f>INDEX('Market Data'!$U25:$AL25,1,MATCH("SPY",'Market Data'!$U$5:$AL$5,0))</x:f>
        <x:v>-0.0029825340247910948</x:v>
      </x:c>
      <x:c r="AF23" s="101" t="n">
        <x:f>INDEX('Market Data'!$U25:$AL25,1,MATCH("QQQ",'Market Data'!$U$5:$AL$5,0))</x:f>
        <x:v>-0.012010841842685638</x:v>
      </x:c>
      <x:c r="AG23" s="101" t="n">
        <x:f>INDEX('Market Data'!$U25:$AL25,1,MATCH("TLT",'Market Data'!$U$5:$AL$5,0))</x:f>
        <x:v>-0.005592379766662159</x:v>
      </x:c>
      <x:c r="AH23" s="101" t="n">
        <x:f>INDEX('Market Data'!$U25:$AL25,1,MATCH("HYG",'Market Data'!$U$5:$AL$5,0))</x:f>
        <x:v>0.001111017911121781</x:v>
      </x:c>
      <x:c r="AI23" s="101" t="n">
        <x:f>INDEX('Market Data'!$U25:$AL25,1,MATCH("GLD",'Market Data'!$U$5:$AL$5,0))</x:f>
        <x:v>-0.10274245274560045</x:v>
      </x:c>
      <x:c r="AJ23" s="101" t="n">
        <x:f>INDEX('Market Data'!$U25:$AL25,1,MATCH("UUP",'Market Data'!$U$5:$AL$5,0))</x:f>
        <x:v>0.009778120623911812</x:v>
      </x:c>
      <x:c r="AK23" s="101" t="n">
        <x:f>INDEX('Market Data'!$U25:$AL25,1,MATCH("USO",'Market Data'!$U$5:$AL$5,0))</x:f>
        <x:v>0.004801582718582553</x:v>
      </x:c>
      <x:c r="AL23" s="101" t="n">
        <x:f>INDEX('Market Data'!$U25:$AL25,1,MATCH('Portfolio'!$D$20,'Market Data'!$U$5:$AL$5,0))</x:f>
        <x:v>-0.0029825340247910948</x:v>
      </x:c>
      <x:c r="AM23" s="74" t="str"/>
      <x:c r="AN23" s="74"/>
      <x:c r="AO23" s="74"/>
      <x:c r="AP23" s="74"/>
      <x:c r="AQ23" s="74"/>
      <x:c r="AR23" s="74"/>
      <x:c r="AS23" s="74"/>
      <x:c r="AT23" s="11" t="n">
        <x:f>A23</x:f>
        <x:v>46052</x:v>
      </x:c>
      <x:c r="AU23" s="13" t="n">
        <x:f>B23</x:f>
        <x:v>-0.018381380313133164</x:v>
      </x:c>
      <x:c r="AV23" s="13" t="n">
        <x:f>'Market Data'!U25</x:f>
        <x:v>-0.0029825340247910948</x:v>
      </x:c>
      <x:c r="AW23" s="13" t="n">
        <x:f>'Market Data'!W25-'Market Data'!U25</x:f>
        <x:v>-0.01114212687532068</x:v>
      </x:c>
      <x:c r="AX23" s="13" t="n">
        <x:f>'Market Data'!X25-'Market Data'!U25</x:f>
        <x:v>-0.01704656208318789</x:v>
      </x:c>
      <x:c r="AY23" s="13" t="n">
        <x:f>'Market Data'!Y25-'Market Data'!U25</x:f>
        <x:v>-0.0057061730913436914</x:v>
      </x:c>
      <x:c r="AZ23" s="35" t="n">
        <x:f>AZ22*(1+AV23)</x:f>
        <x:v>1.012881147102966</x:v>
      </x:c>
      <x:c r="BA23" s="35" t="n">
        <x:f>BA22*(1+AW23)</x:f>
        <x:v>1.0303932226010886</x:v>
      </x:c>
      <x:c r="BB23" s="35" t="n">
        <x:f>BB22*(1+AX23)</x:f>
        <x:v>0.9998577790424823</x:v>
      </x:c>
      <x:c r="BC23" s="35" t="n">
        <x:f>BC22*(1+AY23)</x:f>
        <x:v>1.0428435818139625</x:v>
      </x:c>
      <x:c r="BG23" s="13" t="n">
        <x:f>0.5*AI23+0.5*AK23</x:f>
        <x:v>-0.04897043501350895</x:v>
      </x:c>
      <x:c r="BH23" s="13" t="n">
        <x:f>0.5*AJ23-0.5*AG23</x:f>
        <x:v>0.007685250195286986</x:v>
      </x:c>
    </x:row>
    <x:row r="24">
      <x:c r="A24" s="100" t="n">
        <x:f>'Market Data'!A26</x:f>
        <x:v>46055</x:v>
      </x:c>
      <x:c r="B24" s="101" t="n">
        <x:f>'Portfolio'!$F$6*INDEX('Market Data'!$U26:$AL26,1,MATCH('Portfolio'!$B$6,'Market Data'!$U$5:$AL$5,0))+'Portfolio'!$F$7*INDEX('Market Data'!$U26:$AL26,1,MATCH('Portfolio'!$B$7,'Market Data'!$U$5:$AL$5,0))+'Portfolio'!$F$8*INDEX('Market Data'!$U26:$AL26,1,MATCH('Portfolio'!$B$8,'Market Data'!$U$5:$AL$5,0))+'Portfolio'!$F$9*INDEX('Market Data'!$U26:$AL26,1,MATCH('Portfolio'!$B$9,'Market Data'!$U$5:$AL$5,0))+'Portfolio'!$F$10*INDEX('Market Data'!$U26:$AL26,1,MATCH('Portfolio'!$B$10,'Market Data'!$U$5:$AL$5,0))+'Portfolio'!$F$11*INDEX('Market Data'!$U26:$AL26,1,MATCH('Portfolio'!$B$11,'Market Data'!$U$5:$AL$5,0))+'Portfolio'!$F$12*INDEX('Market Data'!$U26:$AL26,1,MATCH('Portfolio'!$B$12,'Market Data'!$U$5:$AL$5,0))+'Portfolio'!$F$13*INDEX('Market Data'!$U26:$AL26,1,MATCH('Portfolio'!$B$13,'Market Data'!$U$5:$AL$5,0))</x:f>
        <x:v>0.009162569934036717</x:v>
      </x:c>
      <x:c r="C24" s="101" t="n">
        <x:f>-'Portfolio'!$D$24*INDEX('Market Data'!$U26:$AL26,1,MATCH('Portfolio'!$D$20,'Market Data'!$U$5:$AL$5,0))</x:f>
        <x:v>-0.0036564833421452907</x:v>
      </x:c>
      <x:c r="D24" s="101" t="n">
        <x:f>B24+C24</x:f>
        <x:v>0.005506086591891426</x:v>
      </x:c>
      <x:c r="E24" s="101" t="n">
        <x:f>'Market Data'!U26</x:f>
        <x:v>0.004971300173138626</x:v>
      </x:c>
      <x:c r="F24" s="101" t="n">
        <x:f>'Market Data'!V26</x:f>
        <x:v>0.006866398739876489</x:v>
      </x:c>
      <x:c r="G24" s="101" t="n">
        <x:f>'Market Data'!W26</x:f>
        <x:v>0.009743835022190561</x:v>
      </x:c>
      <x:c r="H24" s="102" t="n">
        <x:f>H23*(1+B24)</x:f>
        <x:v>1.0692443508046114</x:v>
      </x:c>
      <x:c r="I24" s="102" t="n">
        <x:f>I23*(1+D24)</x:f>
        <x:v>1.0556340561586852</x:v>
      </x:c>
      <x:c r="J24" s="102" t="n">
        <x:f>J23*(1+E24)</x:f>
        <x:v>1.0179164833249277</x:v>
      </x:c>
      <x:c r="K24" s="102" t="n">
        <x:f>K23*(1+F24)</x:f>
        <x:v>1.0212356293022287</x:v>
      </x:c>
      <x:c r="L24" s="102" t="n">
        <x:f>L23*(1+G24)</x:f>
        <x:v>1.0538627808939847</x:v>
      </x:c>
      <x:c r="M24" s="102" t="n">
        <x:f>MAX(M23,H24)</x:f>
        <x:v>1.0793767093781612</x:v>
      </x:c>
      <x:c r="N24" s="98" t="n">
        <x:f>H24/M24-1</x:f>
        <x:v>-0.009387231061699586</x:v>
      </x:c>
      <x:c r="O24" s="102" t="n">
        <x:f>MAX(O23,I24)</x:f>
        <x:v>1.067127785869441</x:v>
      </x:c>
      <x:c r="P24" s="98" t="n">
        <x:f>I24/O24-1</x:f>
        <x:v>-0.010770715431602462</x:v>
      </x:c>
      <x:c r="Q24" s="102" t="n">
        <x:f>MAX(Q23,J24)</x:f>
        <x:v>1.0180336239519354</x:v>
      </x:c>
      <x:c r="R24" s="98" t="n">
        <x:f>J24/Q24-1</x:f>
        <x:v>-0.00011506557765061931</x:v>
      </x:c>
      <x:c r="S24" s="102" t="n">
        <x:f>MAX(S23,K24)</x:f>
        <x:v>1.0327830771142004</x:v>
      </x:c>
      <x:c r="T24" s="98" t="n">
        <x:f>K24/S24-1</x:f>
        <x:v>-0.011180903393806174</x:v>
      </x:c>
      <x:c r="U24" s="102" t="n">
        <x:f>MAX(U23,L24)</x:f>
        <x:v>1.0844521503640687</x:v>
      </x:c>
      <x:c r="V24" s="98" t="n">
        <x:f>L24/U24-1</x:f>
        <x:v>-0.028207209935279032</x:v>
      </x:c>
      <x:c r="W24" s="101" t="n">
        <x:f>INDEX('Market Data'!$U26:$AL26,1,MATCH('Portfolio'!$B$6,'Market Data'!$U$5:$AL$5,0))</x:f>
        <x:v>-0.028880850826149107</x:v>
      </x:c>
      <x:c r="X24" s="101" t="n">
        <x:f>INDEX('Market Data'!$U26:$AL26,1,MATCH('Portfolio'!$B$7,'Market Data'!$U$5:$AL$5,0))</x:f>
        <x:v>0.05524491114256436</x:v>
      </x:c>
      <x:c r="Y24" s="101" t="n">
        <x:f>INDEX('Market Data'!$U26:$AL26,1,MATCH('Portfolio'!$B$8,'Market Data'!$U$5:$AL$5,0))</x:f>
        <x:v>0.032671783369308205</x:v>
      </x:c>
      <x:c r="Z24" s="101" t="n">
        <x:f>INDEX('Market Data'!$U26:$AL26,1,MATCH('Portfolio'!$B$9,'Market Data'!$U$5:$AL$5,0))</x:f>
        <x:v>0.006730070890095918</x:v>
      </x:c>
      <x:c r="AA24" s="101" t="n">
        <x:f>INDEX('Market Data'!$U26:$AL26,1,MATCH('Portfolio'!$B$10,'Market Data'!$U$5:$AL$5,0))</x:f>
        <x:v>0.007355520871264121</x:v>
      </x:c>
      <x:c r="AB24" s="101" t="n">
        <x:f>INDEX('Market Data'!$U26:$AL26,1,MATCH('Portfolio'!$B$11,'Market Data'!$U$5:$AL$5,0))</x:f>
        <x:v>0.029896309602152282</x:v>
      </x:c>
      <x:c r="AC24" s="101" t="n">
        <x:f>INDEX('Market Data'!$U26:$AL26,1,MATCH('Portfolio'!$B$12,'Market Data'!$U$5:$AL$5,0))</x:f>
        <x:v>-0.04004945911975222</x:v>
      </x:c>
      <x:c r="AD24" s="101" t="n">
        <x:f>INDEX('Market Data'!$U26:$AL26,1,MATCH('Portfolio'!$B$13,'Market Data'!$U$5:$AL$5,0))</x:f>
        <x:v>0.004971300173138626</x:v>
      </x:c>
      <x:c r="AE24" s="101" t="n">
        <x:f>INDEX('Market Data'!$U26:$AL26,1,MATCH("SPY",'Market Data'!$U$5:$AL$5,0))</x:f>
        <x:v>0.004971300173138626</x:v>
      </x:c>
      <x:c r="AF24" s="101" t="n">
        <x:f>INDEX('Market Data'!$U26:$AL26,1,MATCH("QQQ",'Market Data'!$U$5:$AL$5,0))</x:f>
        <x:v>0.006866398739876489</x:v>
      </x:c>
      <x:c r="AG24" s="101" t="n">
        <x:f>INDEX('Market Data'!$U26:$AL26,1,MATCH("TLT",'Market Data'!$U$5:$AL$5,0))</x:f>
        <x:v>-0.002857177669482791</x:v>
      </x:c>
      <x:c r="AH24" s="101" t="n">
        <x:f>INDEX('Market Data'!$U26:$AL26,1,MATCH("HYG",'Market Data'!$U$5:$AL$5,0))</x:f>
        <x:v>0.000606769864200718</x:v>
      </x:c>
      <x:c r="AI24" s="101" t="n">
        <x:f>INDEX('Market Data'!$U26:$AL26,1,MATCH("GLD",'Market Data'!$U$5:$AL$5,0))</x:f>
        <x:v>-0.04004945911975222</x:v>
      </x:c>
      <x:c r="AJ24" s="101" t="n">
        <x:f>INDEX('Market Data'!$U26:$AL26,1,MATCH("UUP",'Market Data'!$U$5:$AL$5,0))</x:f>
        <x:v>0.005214129894205</x:v>
      </x:c>
      <x:c r="AK24" s="101" t="n">
        <x:f>INDEX('Market Data'!$U26:$AL26,1,MATCH("USO",'Market Data'!$U$5:$AL$5,0))</x:f>
        <x:v>-0.052691083864338406</x:v>
      </x:c>
      <x:c r="AL24" s="101" t="n">
        <x:f>INDEX('Market Data'!$U26:$AL26,1,MATCH('Portfolio'!$D$20,'Market Data'!$U$5:$AL$5,0))</x:f>
        <x:v>0.004971300173138626</x:v>
      </x:c>
      <x:c r="AM24" s="74" t="str">
        <x:v>Feb 26</x:v>
      </x:c>
      <x:c r="AN24" s="74"/>
      <x:c r="AO24" s="74"/>
      <x:c r="AP24" s="74"/>
      <x:c r="AQ24" s="74"/>
      <x:c r="AR24" s="74"/>
      <x:c r="AS24" s="74"/>
      <x:c r="AT24" s="11" t="n">
        <x:f>A24</x:f>
        <x:v>46055</x:v>
      </x:c>
      <x:c r="AU24" s="13" t="n">
        <x:f>B24</x:f>
        <x:v>0.009162569934036717</x:v>
      </x:c>
      <x:c r="AV24" s="13" t="n">
        <x:f>'Market Data'!U26</x:f>
        <x:v>0.004971300173138626</x:v>
      </x:c>
      <x:c r="AW24" s="13" t="n">
        <x:f>'Market Data'!W26-'Market Data'!U26</x:f>
        <x:v>0.004772534849051935</x:v>
      </x:c>
      <x:c r="AX24" s="13" t="n">
        <x:f>'Market Data'!X26-'Market Data'!U26</x:f>
        <x:v>0.004681199308386175</x:v>
      </x:c>
      <x:c r="AY24" s="13" t="n">
        <x:f>'Market Data'!Y26-'Market Data'!U26</x:f>
        <x:v>0.011675156201502501</x:v>
      </x:c>
      <x:c r="AZ24" s="35" t="n">
        <x:f>AZ23*(1+AV24)</x:f>
        <x:v>1.0179164833249277</x:v>
      </x:c>
      <x:c r="BA24" s="35" t="n">
        <x:f>BA23*(1+AW24)</x:f>
        <x:v>1.0353108101641793</x:v>
      </x:c>
      <x:c r="BB24" s="35" t="n">
        <x:f>BB23*(1+AX24)</x:f>
        <x:v>1.0045383125862204</x:v>
      </x:c>
      <x:c r="BC24" s="35" t="n">
        <x:f>BC23*(1+AY24)</x:f>
        <x:v>1.055018943525375</x:v>
      </x:c>
      <x:c r="BG24" s="13" t="n">
        <x:f>0.5*AI24+0.5*AK24</x:f>
        <x:v>-0.04637027149204531</x:v>
      </x:c>
      <x:c r="BH24" s="13" t="n">
        <x:f>0.5*AJ24-0.5*AG24</x:f>
        <x:v>0.004035653781843895</x:v>
      </x:c>
    </x:row>
    <x:row r="25">
      <x:c r="A25" s="100" t="n">
        <x:f>'Market Data'!A27</x:f>
        <x:v>46056</x:v>
      </x:c>
      <x:c r="B25" s="101" t="n">
        <x:f>'Portfolio'!$F$6*INDEX('Market Data'!$U27:$AL27,1,MATCH('Portfolio'!$B$6,'Market Data'!$U$5:$AL$5,0))+'Portfolio'!$F$7*INDEX('Market Data'!$U27:$AL27,1,MATCH('Portfolio'!$B$7,'Market Data'!$U$5:$AL$5,0))+'Portfolio'!$F$8*INDEX('Market Data'!$U27:$AL27,1,MATCH('Portfolio'!$B$8,'Market Data'!$U$5:$AL$5,0))+'Portfolio'!$F$9*INDEX('Market Data'!$U27:$AL27,1,MATCH('Portfolio'!$B$9,'Market Data'!$U$5:$AL$5,0))+'Portfolio'!$F$10*INDEX('Market Data'!$U27:$AL27,1,MATCH('Portfolio'!$B$10,'Market Data'!$U$5:$AL$5,0))+'Portfolio'!$F$11*INDEX('Market Data'!$U27:$AL27,1,MATCH('Portfolio'!$B$11,'Market Data'!$U$5:$AL$5,0))+'Portfolio'!$F$12*INDEX('Market Data'!$U27:$AL27,1,MATCH('Portfolio'!$B$12,'Market Data'!$U$5:$AL$5,0))+'Portfolio'!$F$13*INDEX('Market Data'!$U27:$AL27,1,MATCH('Portfolio'!$B$13,'Market Data'!$U$5:$AL$5,0))</x:f>
        <x:v>-0.01542066804940369</x:v>
      </x:c>
      <x:c r="C25" s="101" t="n">
        <x:f>-'Portfolio'!$D$24*INDEX('Market Data'!$U27:$AL27,1,MATCH('Portfolio'!$D$20,'Market Data'!$U$5:$AL$5,0))</x:f>
        <x:v>0.006219116862904479</x:v>
      </x:c>
      <x:c r="D25" s="101" t="n">
        <x:f>B25+C25</x:f>
        <x:v>-0.00920155118649921</x:v>
      </x:c>
      <x:c r="E25" s="101" t="n">
        <x:f>'Market Data'!U27</x:f>
        <x:v>-0.008455418456572827</x:v>
      </x:c>
      <x:c r="F25" s="101" t="n">
        <x:f>'Market Data'!V27</x:f>
        <x:v>-0.015363995860281365</x:v>
      </x:c>
      <x:c r="G25" s="101" t="n">
        <x:f>'Market Data'!W27</x:f>
        <x:v>0.0022885834735890676</x:v>
      </x:c>
      <x:c r="H25" s="102" t="n">
        <x:f>H24*(1+B25)</x:f>
        <x:v>1.0527558886071533</x:v>
      </x:c>
      <x:c r="I25" s="102" t="n">
        <x:f>I24*(1+D25)</x:f>
        <x:v>1.0459205853567293</x:v>
      </x:c>
      <x:c r="J25" s="102" t="n">
        <x:f>J24*(1+E25)</x:f>
        <x:v>1.0093095735045723</x:v>
      </x:c>
      <x:c r="K25" s="102" t="n">
        <x:f>K24*(1+F25)</x:f>
        <x:v>1.0055453693212575</x:v>
      </x:c>
      <x:c r="L25" s="102" t="n">
        <x:f>L24*(1+G25)</x:f>
        <x:v>1.0562746338377693</x:v>
      </x:c>
      <x:c r="M25" s="102" t="n">
        <x:f>MAX(M24,H25)</x:f>
        <x:v>1.0793767093781612</x:v>
      </x:c>
      <x:c r="N25" s="98" t="n">
        <x:f>H25/M25-1</x:f>
        <x:v>-0.024663141736997796</x:v>
      </x:c>
      <x:c r="O25" s="102" t="n">
        <x:f>MAX(O24,I25)</x:f>
        <x:v>1.067127785869441</x:v>
      </x:c>
      <x:c r="P25" s="98" t="n">
        <x:f>I25/O25-1</x:f>
        <x:v>-0.019873159328742673</x:v>
      </x:c>
      <x:c r="Q25" s="102" t="n">
        <x:f>MAX(Q24,J25)</x:f>
        <x:v>1.0180336239519354</x:v>
      </x:c>
      <x:c r="R25" s="98" t="n">
        <x:f>J25/Q25-1</x:f>
        <x:v>-0.008569511106614525</x:v>
      </x:c>
      <x:c r="S25" s="102" t="n">
        <x:f>MAX(S24,K25)</x:f>
        <x:v>1.0327830771142004</x:v>
      </x:c>
      <x:c r="T25" s="98" t="n">
        <x:f>K25/S25-1</x:f>
        <x:v>-0.02637311590063074</x:v>
      </x:c>
      <x:c r="U25" s="102" t="n">
        <x:f>MAX(U24,L25)</x:f>
        <x:v>1.0844521503640687</x:v>
      </x:c>
      <x:c r="V25" s="98" t="n">
        <x:f>L25/U25-1</x:f>
        <x:v>-0.0259831810161838</x:v>
      </x:c>
      <x:c r="W25" s="101" t="n">
        <x:f>INDEX('Market Data'!$U27:$AL27,1,MATCH('Portfolio'!$B$6,'Market Data'!$U$5:$AL$5,0))</x:f>
        <x:v>-0.028392994576350472</x:v>
      </x:c>
      <x:c r="X25" s="101" t="n">
        <x:f>INDEX('Market Data'!$U27:$AL27,1,MATCH('Portfolio'!$B$7,'Market Data'!$U$5:$AL$5,0))</x:f>
        <x:v>-0.04193693212692973</x:v>
      </x:c>
      <x:c r="Y25" s="101" t="n">
        <x:f>INDEX('Market Data'!$U27:$AL27,1,MATCH('Portfolio'!$B$8,'Market Data'!$U$5:$AL$5,0))</x:f>
        <x:v>-0.016434322762548415</x:v>
      </x:c>
      <x:c r="Z25" s="101" t="n">
        <x:f>INDEX('Market Data'!$U27:$AL27,1,MATCH('Portfolio'!$B$9,'Market Data'!$U$5:$AL$5,0))</x:f>
        <x:v>-0.03895110996454698</x:v>
      </x:c>
      <x:c r="AA25" s="101" t="n">
        <x:f>INDEX('Market Data'!$U27:$AL27,1,MATCH('Portfolio'!$B$10,'Market Data'!$U$5:$AL$5,0))</x:f>
        <x:v>0.021775845373529057</x:v>
      </x:c>
      <x:c r="AB25" s="101" t="n">
        <x:f>INDEX('Market Data'!$U27:$AL27,1,MATCH('Portfolio'!$B$11,'Market Data'!$U$5:$AL$5,0))</x:f>
        <x:v>0.009872309573576654</x:v>
      </x:c>
      <x:c r="AC25" s="101" t="n">
        <x:f>INDEX('Market Data'!$U27:$AL27,1,MATCH('Portfolio'!$B$12,'Market Data'!$U$5:$AL$5,0))</x:f>
        <x:v>0.06358720612372104</x:v>
      </x:c>
      <x:c r="AD25" s="101" t="n">
        <x:f>INDEX('Market Data'!$U27:$AL27,1,MATCH('Portfolio'!$B$13,'Market Data'!$U$5:$AL$5,0))</x:f>
        <x:v>-0.008455418456572827</x:v>
      </x:c>
      <x:c r="AE25" s="101" t="n">
        <x:f>INDEX('Market Data'!$U27:$AL27,1,MATCH("SPY",'Market Data'!$U$5:$AL$5,0))</x:f>
        <x:v>-0.008455418456572827</x:v>
      </x:c>
      <x:c r="AF25" s="101" t="n">
        <x:f>INDEX('Market Data'!$U27:$AL27,1,MATCH("QQQ",'Market Data'!$U$5:$AL$5,0))</x:f>
        <x:v>-0.015363995860281365</x:v>
      </x:c>
      <x:c r="AG25" s="101" t="n">
        <x:f>INDEX('Market Data'!$U27:$AL27,1,MATCH("TLT",'Market Data'!$U$5:$AL$5,0))</x:f>
        <x:v>0.002426377320092543</x:v>
      </x:c>
      <x:c r="AH25" s="101" t="n">
        <x:f>INDEX('Market Data'!$U27:$AL27,1,MATCH("HYG",'Market Data'!$U$5:$AL$5,0))</x:f>
        <x:v>-0.000618923202752919</x:v>
      </x:c>
      <x:c r="AI25" s="101" t="n">
        <x:f>INDEX('Market Data'!$U27:$AL27,1,MATCH("GLD",'Market Data'!$U$5:$AL$5,0))</x:f>
        <x:v>0.06358720612372104</x:v>
      </x:c>
      <x:c r="AJ25" s="101" t="n">
        <x:f>INDEX('Market Data'!$U27:$AL27,1,MATCH("UUP",'Market Data'!$U$5:$AL$5,0))</x:f>
        <x:v>-0.002593541882839334</x:v>
      </x:c>
      <x:c r="AK25" s="101" t="n">
        <x:f>INDEX('Market Data'!$U27:$AL27,1,MATCH("USO",'Market Data'!$U$5:$AL$5,0))</x:f>
        <x:v>0.028408327859169358</x:v>
      </x:c>
      <x:c r="AL25" s="101" t="n">
        <x:f>INDEX('Market Data'!$U27:$AL27,1,MATCH('Portfolio'!$D$20,'Market Data'!$U$5:$AL$5,0))</x:f>
        <x:v>-0.008455418456572827</x:v>
      </x:c>
      <x:c r="AM25" s="74" t="str"/>
      <x:c r="AN25" s="74"/>
      <x:c r="AO25" s="74"/>
      <x:c r="AP25" s="74"/>
      <x:c r="AQ25" s="74"/>
      <x:c r="AR25" s="74"/>
      <x:c r="AS25" s="74"/>
      <x:c r="AT25" s="11" t="n">
        <x:f>A25</x:f>
        <x:v>46056</x:v>
      </x:c>
      <x:c r="AU25" s="13" t="n">
        <x:f>B25</x:f>
        <x:v>-0.01542066804940369</x:v>
      </x:c>
      <x:c r="AV25" s="13" t="n">
        <x:f>'Market Data'!U27</x:f>
        <x:v>-0.008455418456572827</x:v>
      </x:c>
      <x:c r="AW25" s="13" t="n">
        <x:f>'Market Data'!W27-'Market Data'!U27</x:f>
        <x:v>0.010744001930161895</x:v>
      </x:c>
      <x:c r="AX25" s="13" t="n">
        <x:f>'Market Data'!X27-'Market Data'!U27</x:f>
        <x:v>0.001062709422537833</x:v>
      </x:c>
      <x:c r="AY25" s="13" t="n">
        <x:f>'Market Data'!Y27-'Market Data'!U27</x:f>
        <x:v>0.008054319876063198</x:v>
      </x:c>
      <x:c r="AZ25" s="35" t="n">
        <x:f>AZ24*(1+AV25)</x:f>
        <x:v>1.0093095735045723</x:v>
      </x:c>
      <x:c r="BA25" s="35" t="n">
        <x:f>BA24*(1+AW25)</x:f>
        <x:v>1.0464341915069006</x:v>
      </x:c>
      <x:c r="BB25" s="35" t="n">
        <x:f>BB24*(1+AX25)</x:f>
        <x:v>1.005605844916306</x:v>
      </x:c>
      <x:c r="BC25" s="35" t="n">
        <x:f>BC24*(1+AY25)</x:f>
        <x:v>1.0635164035718345</x:v>
      </x:c>
      <x:c r="BG25" s="13" t="n">
        <x:f>0.5*AI25+0.5*AK25</x:f>
        <x:v>0.0459977669914452</x:v>
      </x:c>
      <x:c r="BH25" s="13" t="n">
        <x:f>0.5*AJ25-0.5*AG25</x:f>
        <x:v>-0.0025099596014659387</x:v>
      </x:c>
    </x:row>
    <x:row r="26">
      <x:c r="A26" s="100" t="n">
        <x:f>'Market Data'!A28</x:f>
        <x:v>46057</x:v>
      </x:c>
      <x:c r="B26" s="101" t="n">
        <x:f>'Portfolio'!$F$6*INDEX('Market Data'!$U28:$AL28,1,MATCH('Portfolio'!$B$6,'Market Data'!$U$5:$AL$5,0))+'Portfolio'!$F$7*INDEX('Market Data'!$U28:$AL28,1,MATCH('Portfolio'!$B$7,'Market Data'!$U$5:$AL$5,0))+'Portfolio'!$F$8*INDEX('Market Data'!$U28:$AL28,1,MATCH('Portfolio'!$B$8,'Market Data'!$U$5:$AL$5,0))+'Portfolio'!$F$9*INDEX('Market Data'!$U28:$AL28,1,MATCH('Portfolio'!$B$9,'Market Data'!$U$5:$AL$5,0))+'Portfolio'!$F$10*INDEX('Market Data'!$U28:$AL28,1,MATCH('Portfolio'!$B$10,'Market Data'!$U$5:$AL$5,0))+'Portfolio'!$F$11*INDEX('Market Data'!$U28:$AL28,1,MATCH('Portfolio'!$B$11,'Market Data'!$U$5:$AL$5,0))+'Portfolio'!$F$12*INDEX('Market Data'!$U28:$AL28,1,MATCH('Portfolio'!$B$12,'Market Data'!$U$5:$AL$5,0))+'Portfolio'!$F$13*INDEX('Market Data'!$U28:$AL28,1,MATCH('Portfolio'!$B$13,'Market Data'!$U$5:$AL$5,0))</x:f>
        <x:v>-0.008113629431269805</x:v>
      </x:c>
      <x:c r="C26" s="101" t="n">
        <x:f>-'Portfolio'!$D$24*INDEX('Market Data'!$U28:$AL28,1,MATCH('Portfolio'!$D$20,'Market Data'!$U$5:$AL$5,0))</x:f>
        <x:v>0.0035627988105050284</x:v>
      </x:c>
      <x:c r="D26" s="101" t="n">
        <x:f>B26+C26</x:f>
        <x:v>-0.004550830620764777</x:v>
      </x:c>
      <x:c r="E26" s="101" t="n">
        <x:f>'Market Data'!U28</x:f>
        <x:v>-0.004843928082311488</x:v>
      </x:c>
      <x:c r="F26" s="101" t="n">
        <x:f>'Market Data'!V28</x:f>
        <x:v>-0.017469018639871603</x:v>
      </x:c>
      <x:c r="G26" s="101" t="n">
        <x:f>'Market Data'!W28</x:f>
        <x:v>-0.00860038665903562</x:v>
      </x:c>
      <x:c r="H26" s="102" t="n">
        <x:f>H25*(1+B26)</x:f>
        <x:v>1.0442142174454077</x:v>
      </x:c>
      <x:c r="I26" s="102" t="n">
        <x:f>I25*(1+D26)</x:f>
        <x:v>1.0411607779299996</x:v>
      </x:c>
      <x:c r="J26" s="102" t="n">
        <x:f>J25*(1+E26)</x:f>
        <x:v>1.0044205505177277</x:v>
      </x:c>
      <x:c r="K26" s="102" t="n">
        <x:f>K25*(1+F26)</x:f>
        <x:v>0.9879794785213478</x:v>
      </x:c>
      <x:c r="L26" s="102" t="n">
        <x:f>L25*(1+G26)</x:f>
        <x:v>1.0471902635686332</x:v>
      </x:c>
      <x:c r="M26" s="102" t="n">
        <x:f>MAX(M25,H26)</x:f>
        <x:v>1.0793767093781612</x:v>
      </x:c>
      <x:c r="N26" s="98" t="n">
        <x:f>H26/M26-1</x:f>
        <x:v>-0.03257666357560285</x:v>
      </x:c>
      <x:c r="O26" s="102" t="n">
        <x:f>MAX(O25,I26)</x:f>
        <x:v>1.067127785869441</x:v>
      </x:c>
      <x:c r="P26" s="98" t="n">
        <x:f>I26/O26-1</x:f>
        <x:v>-0.02433355056750286</x:v>
      </x:c>
      <x:c r="Q26" s="102" t="n">
        <x:f>MAX(Q25,J26)</x:f>
        <x:v>1.0180336239519354</x:v>
      </x:c>
      <x:c r="R26" s="98" t="n">
        <x:f>J26/Q26-1</x:f>
        <x:v>-0.013371929093424884</x:v>
      </x:c>
      <x:c r="S26" s="102" t="n">
        <x:f>MAX(S25,K26)</x:f>
        <x:v>1.0327830771142004</x:v>
      </x:c>
      <x:c r="T26" s="98" t="n">
        <x:f>K26/S26-1</x:f>
        <x:v>-0.04338142208724283</x:v>
      </x:c>
      <x:c r="U26" s="102" t="n">
        <x:f>MAX(U25,L26)</x:f>
        <x:v>1.0844521503640687</x:v>
      </x:c>
      <x:c r="V26" s="98" t="n">
        <x:f>L26/U26-1</x:f>
        <x:v>-0.0343601022718486</x:v>
      </x:c>
      <x:c r="W26" s="101" t="n">
        <x:f>INDEX('Market Data'!$U28:$AL28,1,MATCH('Portfolio'!$B$6,'Market Data'!$U$5:$AL$5,0))</x:f>
        <x:v>-0.03410221377522338</x:v>
      </x:c>
      <x:c r="X26" s="101" t="n">
        <x:f>INDEX('Market Data'!$U28:$AL28,1,MATCH('Portfolio'!$B$7,'Market Data'!$U$5:$AL$5,0))</x:f>
        <x:v>-0.09546060569616655</x:v>
      </x:c>
      <x:c r="Y26" s="101" t="n">
        <x:f>INDEX('Market Data'!$U28:$AL28,1,MATCH('Portfolio'!$B$8,'Market Data'!$U$5:$AL$5,0))</x:f>
        <x:v>-0.029813694070295216</x:v>
      </x:c>
      <x:c r="Z26" s="101" t="n">
        <x:f>INDEX('Market Data'!$U28:$AL28,1,MATCH('Portfolio'!$B$9,'Market Data'!$U$5:$AL$5,0))</x:f>
        <x:v>0.10330257766273365</x:v>
      </x:c>
      <x:c r="AA26" s="101" t="n">
        <x:f>INDEX('Market Data'!$U28:$AL28,1,MATCH('Portfolio'!$B$10,'Market Data'!$U$5:$AL$5,0))</x:f>
        <x:v>0.0076862018384213915</x:v>
      </x:c>
      <x:c r="AB26" s="101" t="n">
        <x:f>INDEX('Market Data'!$U28:$AL28,1,MATCH('Portfolio'!$B$11,'Market Data'!$U$5:$AL$5,0))</x:f>
        <x:v>0.0004397247488345801</x:v>
      </x:c>
      <x:c r="AC26" s="101" t="n">
        <x:f>INDEX('Market Data'!$U28:$AL28,1,MATCH('Portfolio'!$B$12,'Market Data'!$U$5:$AL$5,0))</x:f>
        <x:v>-0.0007044119795716064</x:v>
      </x:c>
      <x:c r="AD26" s="101" t="n">
        <x:f>INDEX('Market Data'!$U28:$AL28,1,MATCH('Portfolio'!$B$13,'Market Data'!$U$5:$AL$5,0))</x:f>
        <x:v>-0.004843928082311488</x:v>
      </x:c>
      <x:c r="AE26" s="101" t="n">
        <x:f>INDEX('Market Data'!$U28:$AL28,1,MATCH("SPY",'Market Data'!$U$5:$AL$5,0))</x:f>
        <x:v>-0.004843928082311488</x:v>
      </x:c>
      <x:c r="AF26" s="101" t="n">
        <x:f>INDEX('Market Data'!$U28:$AL28,1,MATCH("QQQ",'Market Data'!$U$5:$AL$5,0))</x:f>
        <x:v>-0.017469018639871603</x:v>
      </x:c>
      <x:c r="AG26" s="101" t="n">
        <x:f>INDEX('Market Data'!$U28:$AL28,1,MATCH("TLT",'Market Data'!$U$5:$AL$5,0))</x:f>
        <x:v>-0.0025357190745072256</x:v>
      </x:c>
      <x:c r="AH26" s="101" t="n">
        <x:f>INDEX('Market Data'!$U28:$AL28,1,MATCH("HYG",'Market Data'!$U$5:$AL$5,0))</x:f>
        <x:v>-0.001238808778080025</x:v>
      </x:c>
      <x:c r="AI26" s="101" t="n">
        <x:f>INDEX('Market Data'!$U28:$AL28,1,MATCH("GLD",'Market Data'!$U$5:$AL$5,0))</x:f>
        <x:v>-0.0007044119795716064</x:v>
      </x:c>
      <x:c r="AJ26" s="101" t="n">
        <x:f>INDEX('Market Data'!$U28:$AL28,1,MATCH("UUP",'Market Data'!$U$5:$AL$5,0))</x:f>
        <x:v>0.0033432448860633013</x:v>
      </x:c>
      <x:c r="AK26" s="101" t="n">
        <x:f>INDEX('Market Data'!$U28:$AL28,1,MATCH("USO",'Market Data'!$U$5:$AL$5,0))</x:f>
        <x:v>0.0052923199464889326</x:v>
      </x:c>
      <x:c r="AL26" s="101" t="n">
        <x:f>INDEX('Market Data'!$U28:$AL28,1,MATCH('Portfolio'!$D$20,'Market Data'!$U$5:$AL$5,0))</x:f>
        <x:v>-0.004843928082311488</x:v>
      </x:c>
      <x:c r="AM26" s="74" t="str"/>
      <x:c r="AN26" s="74"/>
      <x:c r="AO26" s="74"/>
      <x:c r="AP26" s="74"/>
      <x:c r="AQ26" s="74"/>
      <x:c r="AR26" s="74"/>
      <x:c r="AS26" s="74"/>
      <x:c r="AT26" s="11" t="n">
        <x:f>A26</x:f>
        <x:v>46057</x:v>
      </x:c>
      <x:c r="AU26" s="13" t="n">
        <x:f>B26</x:f>
        <x:v>-0.008113629431269805</x:v>
      </x:c>
      <x:c r="AV26" s="13" t="n">
        <x:f>'Market Data'!U28</x:f>
        <x:v>-0.004843928082311488</x:v>
      </x:c>
      <x:c r="AW26" s="13" t="n">
        <x:f>'Market Data'!W28-'Market Data'!U28</x:f>
        <x:v>-0.003756458576724131</x:v>
      </x:c>
      <x:c r="AX26" s="13" t="n">
        <x:f>'Market Data'!X28-'Market Data'!U28</x:f>
        <x:v>-0.031810422912949554</x:v>
      </x:c>
      <x:c r="AY26" s="13" t="n">
        <x:f>'Market Data'!Y28-'Market Data'!U28</x:f>
        <x:v>0.0019022535924271278</x:v>
      </x:c>
      <x:c r="AZ26" s="35" t="n">
        <x:f>AZ25*(1+AV26)</x:f>
        <x:v>1.0044205505177277</x:v>
      </x:c>
      <x:c r="BA26" s="35" t="n">
        <x:f>BA25*(1+AW26)</x:f>
        <x:v>1.0425033048132373</x:v>
      </x:c>
      <x:c r="BB26" s="35" t="n">
        <x:f>BB25*(1+AX26)</x:f>
        <x:v>0.9736170977057842</x:v>
      </x:c>
      <x:c r="BC26" s="35" t="n">
        <x:f>BC25*(1+AY26)</x:f>
        <x:v>1.0655394814711343</x:v>
      </x:c>
      <x:c r="BG26" s="13" t="n">
        <x:f>0.5*AI26+0.5*AK26</x:f>
        <x:v>0.002293953983458663</x:v>
      </x:c>
      <x:c r="BH26" s="13" t="n">
        <x:f>0.5*AJ26-0.5*AG26</x:f>
        <x:v>0.0029394819802852634</x:v>
      </x:c>
    </x:row>
    <x:row r="27">
      <x:c r="A27" s="100" t="n">
        <x:f>'Market Data'!A29</x:f>
        <x:v>46058</x:v>
      </x:c>
      <x:c r="B27" s="101" t="n">
        <x:f>'Portfolio'!$F$6*INDEX('Market Data'!$U29:$AL29,1,MATCH('Portfolio'!$B$6,'Market Data'!$U$5:$AL$5,0))+'Portfolio'!$F$7*INDEX('Market Data'!$U29:$AL29,1,MATCH('Portfolio'!$B$7,'Market Data'!$U$5:$AL$5,0))+'Portfolio'!$F$8*INDEX('Market Data'!$U29:$AL29,1,MATCH('Portfolio'!$B$8,'Market Data'!$U$5:$AL$5,0))+'Portfolio'!$F$9*INDEX('Market Data'!$U29:$AL29,1,MATCH('Portfolio'!$B$9,'Market Data'!$U$5:$AL$5,0))+'Portfolio'!$F$10*INDEX('Market Data'!$U29:$AL29,1,MATCH('Portfolio'!$B$10,'Market Data'!$U$5:$AL$5,0))+'Portfolio'!$F$11*INDEX('Market Data'!$U29:$AL29,1,MATCH('Portfolio'!$B$11,'Market Data'!$U$5:$AL$5,0))+'Portfolio'!$F$12*INDEX('Market Data'!$U29:$AL29,1,MATCH('Portfolio'!$B$12,'Market Data'!$U$5:$AL$5,0))+'Portfolio'!$F$13*INDEX('Market Data'!$U29:$AL29,1,MATCH('Portfolio'!$B$13,'Market Data'!$U$5:$AL$5,0))</x:f>
        <x:v>-0.01676293659154747</x:v>
      </x:c>
      <x:c r="C27" s="101" t="n">
        <x:f>-'Portfolio'!$D$24*INDEX('Market Data'!$U29:$AL29,1,MATCH('Portfolio'!$D$20,'Market Data'!$U$5:$AL$5,0))</x:f>
        <x:v>0.009186032343996531</x:v>
      </x:c>
      <x:c r="D27" s="101" t="n">
        <x:f>B27+C27</x:f>
        <x:v>-0.007576904247550939</x:v>
      </x:c>
      <x:c r="E27" s="101" t="n">
        <x:f>'Market Data'!U29</x:f>
        <x:v>-0.01248919245872293</x:v>
      </x:c>
      <x:c r="F27" s="101" t="n">
        <x:f>'Market Data'!V29</x:f>
        <x:v>-0.014395283656200686</x:v>
      </x:c>
      <x:c r="G27" s="101" t="n">
        <x:f>'Market Data'!W29</x:f>
        <x:v>-0.018002410133599933</x:v>
      </x:c>
      <x:c r="H27" s="102" t="n">
        <x:f>H26*(1+B27)</x:f>
        <x:v>1.026710120730378</x:v>
      </x:c>
      <x:c r="I27" s="102" t="n">
        <x:f>I26*(1+D27)</x:f>
        <x:v>1.0332720024093183</x:v>
      </x:c>
      <x:c r="J27" s="102" t="n">
        <x:f>J26*(1+E27)</x:f>
        <x:v>0.9918761489528154</x:v>
      </x:c>
      <x:c r="K27" s="102" t="n">
        <x:f>K26*(1+F27)</x:f>
        <x:v>0.9737572336815278</x:v>
      </x:c>
      <x:c r="L27" s="102" t="n">
        <x:f>L26*(1+G27)</x:f>
        <x:v>1.028338314955958</x:v>
      </x:c>
      <x:c r="M27" s="102" t="n">
        <x:f>MAX(M26,H27)</x:f>
        <x:v>1.0793767093781612</x:v>
      </x:c>
      <x:c r="N27" s="98" t="n">
        <x:f>H27/M27-1</x:f>
        <x:v>-0.04879351962126832</x:v>
      </x:c>
      <x:c r="O27" s="102" t="n">
        <x:f>MAX(O26,I27)</x:f>
        <x:v>1.067127785869441</x:v>
      </x:c>
      <x:c r="P27" s="98" t="n">
        <x:f>I27/O27-1</x:f>
        <x:v>-0.031726081832401</x:v>
      </x:c>
      <x:c r="Q27" s="102" t="n">
        <x:f>MAX(Q26,J27)</x:f>
        <x:v>1.0180336239519354</x:v>
      </x:c>
      <x:c r="R27" s="98" t="n">
        <x:f>J27/Q27-1</x:f>
        <x:v>-0.025694116956155644</x:v>
      </x:c>
      <x:c r="S27" s="102" t="n">
        <x:f>MAX(S26,K27)</x:f>
        <x:v>1.0327830771142004</x:v>
      </x:c>
      <x:c r="T27" s="98" t="n">
        <x:f>K27/S27-1</x:f>
        <x:v>-0.05715221786708824</x:v>
      </x:c>
      <x:c r="U27" s="102" t="n">
        <x:f>MAX(U26,L27)</x:f>
        <x:v>1.0844521503640687</x:v>
      </x:c>
      <x:c r="V27" s="98" t="n">
        <x:f>L27/U27-1</x:f>
        <x:v>-0.051743947752118324</x:v>
      </x:c>
      <x:c r="W27" s="101" t="n">
        <x:f>INDEX('Market Data'!$U29:$AL29,1,MATCH('Portfolio'!$B$6,'Market Data'!$U$5:$AL$5,0))</x:f>
        <x:v>-0.013261404689498213</x:v>
      </x:c>
      <x:c r="X27" s="101" t="n">
        <x:f>INDEX('Market Data'!$U29:$AL29,1,MATCH('Portfolio'!$B$7,'Market Data'!$U$5:$AL$5,0))</x:f>
        <x:v>0.00919875722009289</x:v>
      </x:c>
      <x:c r="Y27" s="101" t="n">
        <x:f>INDEX('Market Data'!$U29:$AL29,1,MATCH('Portfolio'!$B$8,'Market Data'!$U$5:$AL$5,0))</x:f>
        <x:v>0.015318900943735114</x:v>
      </x:c>
      <x:c r="Z27" s="101" t="n">
        <x:f>INDEX('Market Data'!$U29:$AL29,1,MATCH('Portfolio'!$B$9,'Market Data'!$U$5:$AL$5,0))</x:f>
        <x:v>-0.07793198301514237</x:v>
      </x:c>
      <x:c r="AA27" s="101" t="n">
        <x:f>INDEX('Market Data'!$U29:$AL29,1,MATCH('Portfolio'!$B$10,'Market Data'!$U$5:$AL$5,0))</x:f>
        <x:v>-0.02240996439539278</x:v>
      </x:c>
      <x:c r="AB27" s="101" t="n">
        <x:f>INDEX('Market Data'!$U29:$AL29,1,MATCH('Portfolio'!$B$11,'Market Data'!$U$5:$AL$5,0))</x:f>
        <x:v>0.011182083735877368</x:v>
      </x:c>
      <x:c r="AC27" s="101" t="n">
        <x:f>INDEX('Market Data'!$U29:$AL29,1,MATCH('Portfolio'!$B$12,'Market Data'!$U$5:$AL$5,0))</x:f>
        <x:v>-0.026631707613677613</x:v>
      </x:c>
      <x:c r="AD27" s="101" t="n">
        <x:f>INDEX('Market Data'!$U29:$AL29,1,MATCH('Portfolio'!$B$13,'Market Data'!$U$5:$AL$5,0))</x:f>
        <x:v>-0.01248919245872293</x:v>
      </x:c>
      <x:c r="AE27" s="101" t="n">
        <x:f>INDEX('Market Data'!$U29:$AL29,1,MATCH("SPY",'Market Data'!$U$5:$AL$5,0))</x:f>
        <x:v>-0.01248919245872293</x:v>
      </x:c>
      <x:c r="AF27" s="101" t="n">
        <x:f>INDEX('Market Data'!$U29:$AL29,1,MATCH("QQQ",'Market Data'!$U$5:$AL$5,0))</x:f>
        <x:v>-0.014395283656200686</x:v>
      </x:c>
      <x:c r="AG27" s="101" t="n">
        <x:f>INDEX('Market Data'!$U29:$AL29,1,MATCH("TLT",'Market Data'!$U$5:$AL$5,0))</x:f>
        <x:v>0.010861978972890318</x:v>
      </x:c>
      <x:c r="AH27" s="101" t="n">
        <x:f>INDEX('Market Data'!$U29:$AL29,1,MATCH("HYG",'Market Data'!$U$5:$AL$5,0))</x:f>
        <x:v>-0.0011164676031326648</x:v>
      </x:c>
      <x:c r="AI27" s="101" t="n">
        <x:f>INDEX('Market Data'!$U29:$AL29,1,MATCH("GLD",'Market Data'!$U$5:$AL$5,0))</x:f>
        <x:v>-0.026631707613677613</x:v>
      </x:c>
      <x:c r="AJ27" s="101" t="n">
        <x:f>INDEX('Market Data'!$U29:$AL29,1,MATCH("UUP",'Market Data'!$U$5:$AL$5,0))</x:f>
        <x:v>0.002961863125810371</x:v>
      </x:c>
      <x:c r="AK27" s="101" t="n">
        <x:f>INDEX('Market Data'!$U29:$AL29,1,MATCH("USO",'Market Data'!$U$5:$AL$5,0))</x:f>
        <x:v>-0.015279851746007767</x:v>
      </x:c>
      <x:c r="AL27" s="101" t="n">
        <x:f>INDEX('Market Data'!$U29:$AL29,1,MATCH('Portfolio'!$D$20,'Market Data'!$U$5:$AL$5,0))</x:f>
        <x:v>-0.01248919245872293</x:v>
      </x:c>
      <x:c r="AM27" s="74" t="str"/>
      <x:c r="AN27" s="74"/>
      <x:c r="AO27" s="74"/>
      <x:c r="AP27" s="74"/>
      <x:c r="AQ27" s="74"/>
      <x:c r="AR27" s="74"/>
      <x:c r="AS27" s="74"/>
      <x:c r="AT27" s="11" t="n">
        <x:f>A27</x:f>
        <x:v>46058</x:v>
      </x:c>
      <x:c r="AU27" s="13" t="n">
        <x:f>B27</x:f>
        <x:v>-0.01676293659154747</x:v>
      </x:c>
      <x:c r="AV27" s="13" t="n">
        <x:f>'Market Data'!U29</x:f>
        <x:v>-0.01248919245872293</x:v>
      </x:c>
      <x:c r="AW27" s="13" t="n">
        <x:f>'Market Data'!W29-'Market Data'!U29</x:f>
        <x:v>-0.005513217674877002</x:v>
      </x:c>
      <x:c r="AX27" s="13" t="n">
        <x:f>'Market Data'!X29-'Market Data'!U29</x:f>
        <x:v>0.0006698142521390782</x:v>
      </x:c>
      <x:c r="AY27" s="13" t="n">
        <x:f>'Market Data'!Y29-'Market Data'!U29</x:f>
        <x:v>0.005917573856098812</x:v>
      </x:c>
      <x:c r="AZ27" s="35" t="n">
        <x:f>AZ26*(1+AV27)</x:f>
        <x:v>0.9918761489528154</x:v>
      </x:c>
      <x:c r="BA27" s="35" t="n">
        <x:f>BA26*(1+AW27)</x:f>
        <x:v>1.0367557571670232</x:v>
      </x:c>
      <x:c r="BB27" s="35" t="n">
        <x:f>BB26*(1+AX27)</x:f>
        <x:v>0.9742692403139538</x:v>
      </x:c>
      <x:c r="BC27" s="35" t="n">
        <x:f>BC26*(1+AY27)</x:f>
        <x:v>1.071844890049329</x:v>
      </x:c>
      <x:c r="BG27" s="13" t="n">
        <x:f>0.5*AI27+0.5*AK27</x:f>
        <x:v>-0.02095577967984269</x:v>
      </x:c>
      <x:c r="BH27" s="13" t="n">
        <x:f>0.5*AJ27-0.5*AG27</x:f>
        <x:v>-0.0039500579235399735</x:v>
      </x:c>
    </x:row>
    <x:row r="28">
      <x:c r="A28" s="100" t="n">
        <x:f>'Market Data'!A30</x:f>
        <x:v>46059</x:v>
      </x:c>
      <x:c r="B28" s="101" t="n">
        <x:f>'Portfolio'!$F$6*INDEX('Market Data'!$U30:$AL30,1,MATCH('Portfolio'!$B$6,'Market Data'!$U$5:$AL$5,0))+'Portfolio'!$F$7*INDEX('Market Data'!$U30:$AL30,1,MATCH('Portfolio'!$B$7,'Market Data'!$U$5:$AL$5,0))+'Portfolio'!$F$8*INDEX('Market Data'!$U30:$AL30,1,MATCH('Portfolio'!$B$8,'Market Data'!$U$5:$AL$5,0))+'Portfolio'!$F$9*INDEX('Market Data'!$U30:$AL30,1,MATCH('Portfolio'!$B$9,'Market Data'!$U$5:$AL$5,0))+'Portfolio'!$F$10*INDEX('Market Data'!$U30:$AL30,1,MATCH('Portfolio'!$B$10,'Market Data'!$U$5:$AL$5,0))+'Portfolio'!$F$11*INDEX('Market Data'!$U30:$AL30,1,MATCH('Portfolio'!$B$11,'Market Data'!$U$5:$AL$5,0))+'Portfolio'!$F$12*INDEX('Market Data'!$U30:$AL30,1,MATCH('Portfolio'!$B$12,'Market Data'!$U$5:$AL$5,0))+'Portfolio'!$F$13*INDEX('Market Data'!$U30:$AL30,1,MATCH('Portfolio'!$B$13,'Market Data'!$U$5:$AL$5,0))</x:f>
        <x:v>0.04585689323266041</x:v>
      </x:c>
      <x:c r="C28" s="101" t="n">
        <x:f>-'Portfolio'!$D$24*INDEX('Market Data'!$U30:$AL30,1,MATCH('Portfolio'!$D$20,'Market Data'!$U$5:$AL$5,0))</x:f>
        <x:v>-0.01411075237713686</x:v>
      </x:c>
      <x:c r="D28" s="101" t="n">
        <x:f>B28+C28</x:f>
        <x:v>0.03174614085552355</x:v>
      </x:c>
      <x:c r="E28" s="101" t="n">
        <x:f>'Market Data'!U30</x:f>
        <x:v>0.0191847683064843</x:v>
      </x:c>
      <x:c r="F28" s="101" t="n">
        <x:f>'Market Data'!V30</x:f>
        <x:v>0.021137860808890796</x:v>
      </x:c>
      <x:c r="G28" s="101" t="n">
        <x:f>'Market Data'!W30</x:f>
        <x:v>0.03592231214072772</x:v>
      </x:c>
      <x:c r="H28" s="102" t="n">
        <x:f>H27*(1+B28)</x:f>
        <x:v>1.0737918571176028</x:v>
      </x:c>
      <x:c r="I28" s="102" t="n">
        <x:f>I27*(1+D28)</x:f>
        <x:v>1.0660744009398733</x:v>
      </x:c>
      <x:c r="J28" s="102" t="n">
        <x:f>J27*(1+E28)</x:f>
        <x:v>1.0109050630592031</x:v>
      </x:c>
      <x:c r="K28" s="102" t="n">
        <x:f>K27*(1+F28)</x:f>
        <x:v>0.9943403785487385</x:v>
      </x:c>
      <x:c r="L28" s="102" t="n">
        <x:f>L27*(1+G28)</x:f>
        <x:v>1.065278604892076</x:v>
      </x:c>
      <x:c r="M28" s="102" t="n">
        <x:f>MAX(M27,H28)</x:f>
        <x:v>1.0793767093781612</x:v>
      </x:c>
      <x:c r="N28" s="98" t="n">
        <x:f>H28/M28-1</x:f>
        <x:v>-0.005174145608325964</x:v>
      </x:c>
      <x:c r="O28" s="102" t="n">
        <x:f>MAX(O27,I28)</x:f>
        <x:v>1.067127785869441</x:v>
      </x:c>
      <x:c r="P28" s="98" t="n">
        <x:f>I28/O28-1</x:f>
        <x:v>-0.0009871216395227478</x:v>
      </x:c>
      <x:c r="Q28" s="102" t="n">
        <x:f>MAX(Q27,J28)</x:f>
        <x:v>1.0180336239519354</x:v>
      </x:c>
      <x:c r="R28" s="98" t="n">
        <x:f>J28/Q28-1</x:f>
        <x:v>-0.007002284330314801</x:v>
      </x:c>
      <x:c r="S28" s="102" t="n">
        <x:f>MAX(S27,K28)</x:f>
        <x:v>1.0327830771142004</x:v>
      </x:c>
      <x:c r="T28" s="98" t="n">
        <x:f>K28/S28-1</x:f>
        <x:v>-0.037222432684391404</x:v>
      </x:c>
      <x:c r="U28" s="102" t="n">
        <x:f>MAX(U27,L28)</x:f>
        <x:v>1.0844521503640687</x:v>
      </x:c>
      <x:c r="V28" s="98" t="n">
        <x:f>L28/U28-1</x:f>
        <x:v>-0.017680397853935714</x:v>
      </x:c>
      <x:c r="W28" s="101" t="n">
        <x:f>INDEX('Market Data'!$U30:$AL30,1,MATCH('Portfolio'!$B$6,'Market Data'!$U$5:$AL$5,0))</x:f>
        <x:v>0.0787177112002726</x:v>
      </x:c>
      <x:c r="X28" s="101" t="n">
        <x:f>INDEX('Market Data'!$U30:$AL30,1,MATCH('Portfolio'!$B$7,'Market Data'!$U$5:$AL$5,0))</x:f>
        <x:v>0.030818201559682956</x:v>
      </x:c>
      <x:c r="Y28" s="101" t="n">
        <x:f>INDEX('Market Data'!$U30:$AL30,1,MATCH('Portfolio'!$B$8,'Market Data'!$U$5:$AL$5,0))</x:f>
        <x:v>0.054787988966236156</x:v>
      </x:c>
      <x:c r="Z28" s="101" t="n">
        <x:f>INDEX('Market Data'!$U30:$AL30,1,MATCH('Portfolio'!$B$9,'Market Data'!$U$5:$AL$5,0))</x:f>
        <x:v>0.0365777696498919</x:v>
      </x:c>
      <x:c r="AA28" s="101" t="n">
        <x:f>INDEX('Market Data'!$U30:$AL30,1,MATCH('Portfolio'!$B$10,'Market Data'!$U$5:$AL$5,0))</x:f>
        <x:v>0.03946354478197245</x:v>
      </x:c>
      <x:c r="AB28" s="101" t="n">
        <x:f>INDEX('Market Data'!$U30:$AL30,1,MATCH('Portfolio'!$B$11,'Market Data'!$U$5:$AL$5,0))</x:f>
        <x:v>0.011998502415010437</x:v>
      </x:c>
      <x:c r="AC28" s="101" t="n">
        <x:f>INDEX('Market Data'!$U30:$AL30,1,MATCH('Portfolio'!$B$12,'Market Data'!$U$5:$AL$5,0))</x:f>
        <x:v>0.03073229479090611</x:v>
      </x:c>
      <x:c r="AD28" s="101" t="n">
        <x:f>INDEX('Market Data'!$U30:$AL30,1,MATCH('Portfolio'!$B$13,'Market Data'!$U$5:$AL$5,0))</x:f>
        <x:v>0.0191847683064843</x:v>
      </x:c>
      <x:c r="AE28" s="101" t="n">
        <x:f>INDEX('Market Data'!$U30:$AL30,1,MATCH("SPY",'Market Data'!$U$5:$AL$5,0))</x:f>
        <x:v>0.0191847683064843</x:v>
      </x:c>
      <x:c r="AF28" s="101" t="n">
        <x:f>INDEX('Market Data'!$U30:$AL30,1,MATCH("QQQ",'Market Data'!$U$5:$AL$5,0))</x:f>
        <x:v>0.021137860808890796</x:v>
      </x:c>
      <x:c r="AG28" s="101" t="n">
        <x:f>INDEX('Market Data'!$U30:$AL30,1,MATCH("TLT",'Market Data'!$U$5:$AL$5,0))</x:f>
        <x:v>0.0006857783732294731</x:v>
      </x:c>
      <x:c r="AH28" s="101" t="n">
        <x:f>INDEX('Market Data'!$U30:$AL30,1,MATCH("HYG",'Market Data'!$U$5:$AL$5,0))</x:f>
        <x:v>0.003476966446361418</x:v>
      </x:c>
      <x:c r="AI28" s="101" t="n">
        <x:f>INDEX('Market Data'!$U30:$AL30,1,MATCH("GLD",'Market Data'!$U$5:$AL$5,0))</x:f>
        <x:v>0.03073229479090611</x:v>
      </x:c>
      <x:c r="AJ28" s="101" t="n">
        <x:f>INDEX('Market Data'!$U30:$AL30,1,MATCH("UUP",'Market Data'!$U$5:$AL$5,0))</x:f>
        <x:v>-0.002953116399241229</x:v>
      </x:c>
      <x:c r="AK28" s="101" t="n">
        <x:f>INDEX('Market Data'!$U30:$AL30,1,MATCH("USO",'Market Data'!$U$5:$AL$5,0))</x:f>
        <x:v>0.003911793099661054</x:v>
      </x:c>
      <x:c r="AL28" s="101" t="n">
        <x:f>INDEX('Market Data'!$U30:$AL30,1,MATCH('Portfolio'!$D$20,'Market Data'!$U$5:$AL$5,0))</x:f>
        <x:v>0.0191847683064843</x:v>
      </x:c>
      <x:c r="AM28" s="74" t="str"/>
      <x:c r="AN28" s="74"/>
      <x:c r="AO28" s="74"/>
      <x:c r="AP28" s="74"/>
      <x:c r="AQ28" s="74"/>
      <x:c r="AR28" s="74"/>
      <x:c r="AS28" s="74"/>
      <x:c r="AT28" s="11" t="n">
        <x:f>A28</x:f>
        <x:v>46059</x:v>
      </x:c>
      <x:c r="AU28" s="13" t="n">
        <x:f>B28</x:f>
        <x:v>0.04585689323266041</x:v>
      </x:c>
      <x:c r="AV28" s="13" t="n">
        <x:f>'Market Data'!U30</x:f>
        <x:v>0.0191847683064843</x:v>
      </x:c>
      <x:c r="AW28" s="13" t="n">
        <x:f>'Market Data'!W30-'Market Data'!U30</x:f>
        <x:v>0.016737543834243418</x:v>
      </x:c>
      <x:c r="AX28" s="13" t="n">
        <x:f>'Market Data'!X30-'Market Data'!U30</x:f>
        <x:v>0.019155425411715443</x:v>
      </x:c>
      <x:c r="AY28" s="13" t="n">
        <x:f>'Market Data'!Y30-'Market Data'!U30</x:f>
        <x:v>0.005992481030786312</x:v>
      </x:c>
      <x:c r="AZ28" s="35" t="n">
        <x:f>AZ27*(1+AV28)</x:f>
        <x:v>1.0109050630592031</x:v>
      </x:c>
      <x:c r="BA28" s="35" t="n">
        <x:f>BA27*(1+AW28)</x:f>
        <x:v>1.0541085020980105</x:v>
      </x:c>
      <x:c r="BB28" s="35" t="n">
        <x:f>BB27*(1+AX28)</x:f>
        <x:v>0.9929317820777164</x:v>
      </x:c>
      <x:c r="BC28" s="35" t="n">
        <x:f>BC27*(1+AY28)</x:f>
        <x:v>1.0782679002208948</x:v>
      </x:c>
      <x:c r="BG28" s="13" t="n">
        <x:f>0.5*AI28+0.5*AK28</x:f>
        <x:v>0.017322043945283583</x:v>
      </x:c>
      <x:c r="BH28" s="13" t="n">
        <x:f>0.5*AJ28-0.5*AG28</x:f>
        <x:v>-0.001819447386235351</x:v>
      </x:c>
    </x:row>
    <x:row r="29">
      <x:c r="A29" s="100" t="n">
        <x:f>'Market Data'!A31</x:f>
        <x:v>46062</x:v>
      </x:c>
      <x:c r="B29" s="101" t="n">
        <x:f>'Portfolio'!$F$6*INDEX('Market Data'!$U31:$AL31,1,MATCH('Portfolio'!$B$6,'Market Data'!$U$5:$AL$5,0))+'Portfolio'!$F$7*INDEX('Market Data'!$U31:$AL31,1,MATCH('Portfolio'!$B$7,'Market Data'!$U$5:$AL$5,0))+'Portfolio'!$F$8*INDEX('Market Data'!$U31:$AL31,1,MATCH('Portfolio'!$B$8,'Market Data'!$U$5:$AL$5,0))+'Portfolio'!$F$9*INDEX('Market Data'!$U31:$AL31,1,MATCH('Portfolio'!$B$9,'Market Data'!$U$5:$AL$5,0))+'Portfolio'!$F$10*INDEX('Market Data'!$U31:$AL31,1,MATCH('Portfolio'!$B$10,'Market Data'!$U$5:$AL$5,0))+'Portfolio'!$F$11*INDEX('Market Data'!$U31:$AL31,1,MATCH('Portfolio'!$B$11,'Market Data'!$U$5:$AL$5,0))+'Portfolio'!$F$12*INDEX('Market Data'!$U31:$AL31,1,MATCH('Portfolio'!$B$12,'Market Data'!$U$5:$AL$5,0))+'Portfolio'!$F$13*INDEX('Market Data'!$U31:$AL31,1,MATCH('Portfolio'!$B$13,'Market Data'!$U$5:$AL$5,0))</x:f>
        <x:v>0.0028474643337487275</x:v>
      </x:c>
      <x:c r="C29" s="101" t="n">
        <x:f>-'Portfolio'!$D$24*INDEX('Market Data'!$U31:$AL31,1,MATCH('Portfolio'!$D$20,'Market Data'!$U$5:$AL$5,0))</x:f>
        <x:v>-0.0035464974475599978</x:v>
      </x:c>
      <x:c r="D29" s="101" t="n">
        <x:f>B29+C29</x:f>
        <x:v>-0.0006990331138112702</x:v>
      </x:c>
      <x:c r="E29" s="101" t="n">
        <x:f>'Market Data'!U31</x:f>
        <x:v>0.00482176499257525</x:v>
      </x:c>
      <x:c r="F29" s="101" t="n">
        <x:f>'Market Data'!V31</x:f>
        <x:v>0.0076601288352324826</x:v>
      </x:c>
      <x:c r="G29" s="101" t="n">
        <x:f>'Market Data'!W31</x:f>
        <x:v>0.007018360679836633</x:v>
      </x:c>
      <x:c r="H29" s="102" t="n">
        <x:f>H28*(1+B29)</x:f>
        <x:v>1.076849441132615</x:v>
      </x:c>
      <x:c r="I29" s="102" t="n">
        <x:f>I28*(1+D29)</x:f>
        <x:v>1.0653291796318298</x:v>
      </x:c>
      <x:c r="J29" s="102" t="n">
        <x:f>J28*(1+E29)</x:f>
        <x:v>1.015779409703079</x:v>
      </x:c>
      <x:c r="K29" s="102" t="n">
        <x:f>K28*(1+F29)</x:f>
        <x:v>1.0019571539544956</x:v>
      </x:c>
      <x:c r="L29" s="102" t="n">
        <x:f>L28*(1+G29)</x:f>
        <x:v>1.0727551143657217</x:v>
      </x:c>
      <x:c r="M29" s="102" t="n">
        <x:f>MAX(M28,H29)</x:f>
        <x:v>1.0793767093781612</x:v>
      </x:c>
      <x:c r="N29" s="98" t="n">
        <x:f>H29/M29-1</x:f>
        <x:v>-0.0023414144696545236</x:v>
      </x:c>
      <x:c r="O29" s="102" t="n">
        <x:f>MAX(O28,I29)</x:f>
        <x:v>1.067127785869441</x:v>
      </x:c>
      <x:c r="P29" s="98" t="n">
        <x:f>I29/O29-1</x:f>
        <x:v>-0.0016854647226206554</x:v>
      </x:c>
      <x:c r="Q29" s="102" t="n">
        <x:f>MAX(Q28,J29)</x:f>
        <x:v>1.0180336239519354</x:v>
      </x:c>
      <x:c r="R29" s="98" t="n">
        <x:f>J29/Q29-1</x:f>
        <x:v>-0.002214282707191595</x:v>
      </x:c>
      <x:c r="S29" s="102" t="n">
        <x:f>MAX(S28,K29)</x:f>
        <x:v>1.0327830771142004</x:v>
      </x:c>
      <x:c r="T29" s="98" t="n">
        <x:f>K29/S29-1</x:f>
        <x:v>-0.02984743247908217</x:v>
      </x:c>
      <x:c r="U29" s="102" t="n">
        <x:f>MAX(U28,L29)</x:f>
        <x:v>1.0844521503640687</x:v>
      </x:c>
      <x:c r="V29" s="98" t="n">
        <x:f>L29/U29-1</x:f>
        <x:v>-0.01078612458320094</x:v>
      </x:c>
      <x:c r="W29" s="101" t="n">
        <x:f>INDEX('Market Data'!$U31:$AL31,1,MATCH('Portfolio'!$B$6,'Market Data'!$U$5:$AL$5,0))</x:f>
        <x:v>0.024971743004960523</x:v>
      </x:c>
      <x:c r="X29" s="101" t="n">
        <x:f>INDEX('Market Data'!$U31:$AL31,1,MATCH('Portfolio'!$B$7,'Market Data'!$U$5:$AL$5,0))</x:f>
        <x:v>-0.028351396584640143</x:v>
      </x:c>
      <x:c r="Y29" s="101" t="n">
        <x:f>INDEX('Market Data'!$U31:$AL31,1,MATCH('Portfolio'!$B$8,'Market Data'!$U$5:$AL$5,0))</x:f>
        <x:v>0.01880454645405405</x:v>
      </x:c>
      <x:c r="Z29" s="101" t="n">
        <x:f>INDEX('Market Data'!$U31:$AL31,1,MATCH('Portfolio'!$B$9,'Market Data'!$U$5:$AL$5,0))</x:f>
        <x:v>-0.012767225617725364</x:v>
      </x:c>
      <x:c r="AA29" s="101" t="n">
        <x:f>INDEX('Market Data'!$U31:$AL31,1,MATCH('Portfolio'!$B$10,'Market Data'!$U$5:$AL$5,0))</x:f>
        <x:v>-0.0009304747294303084</x:v>
      </x:c>
      <x:c r="AB29" s="101" t="n">
        <x:f>INDEX('Market Data'!$U31:$AL31,1,MATCH('Portfolio'!$B$11,'Market Data'!$U$5:$AL$5,0))</x:f>
        <x:v>-0.003565838153887335</x:v>
      </x:c>
      <x:c r="AC29" s="101" t="n">
        <x:f>INDEX('Market Data'!$U31:$AL31,1,MATCH('Portfolio'!$B$12,'Market Data'!$U$5:$AL$5,0))</x:f>
        <x:v>0.02540290594406658</x:v>
      </x:c>
      <x:c r="AD29" s="101" t="n">
        <x:f>INDEX('Market Data'!$U31:$AL31,1,MATCH('Portfolio'!$B$13,'Market Data'!$U$5:$AL$5,0))</x:f>
        <x:v>0.00482176499257525</x:v>
      </x:c>
      <x:c r="AE29" s="101" t="n">
        <x:f>INDEX('Market Data'!$U31:$AL31,1,MATCH("SPY",'Market Data'!$U$5:$AL$5,0))</x:f>
        <x:v>0.00482176499257525</x:v>
      </x:c>
      <x:c r="AF29" s="101" t="n">
        <x:f>INDEX('Market Data'!$U31:$AL31,1,MATCH("QQQ",'Market Data'!$U$5:$AL$5,0))</x:f>
        <x:v>0.0076601288352324826</x:v>
      </x:c>
      <x:c r="AG29" s="101" t="n">
        <x:f>INDEX('Market Data'!$U31:$AL31,1,MATCH("TLT",'Market Data'!$U$5:$AL$5,0))</x:f>
        <x:v>-0.00022837647503948233</x:v>
      </x:c>
      <x:c r="AH29" s="101" t="n">
        <x:f>INDEX('Market Data'!$U31:$AL31,1,MATCH("HYG",'Market Data'!$U$5:$AL$5,0))</x:f>
        <x:v>0.0013613089841895132</x:v>
      </x:c>
      <x:c r="AI29" s="101" t="n">
        <x:f>INDEX('Market Data'!$U31:$AL31,1,MATCH("GLD",'Market Data'!$U$5:$AL$5,0))</x:f>
        <x:v>0.02540290594406658</x:v>
      </x:c>
      <x:c r="AJ29" s="101" t="n">
        <x:f>INDEX('Market Data'!$U31:$AL31,1,MATCH("UUP",'Market Data'!$U$5:$AL$5,0))</x:f>
        <x:v>-0.00814510594188167</x:v>
      </x:c>
      <x:c r="AK29" s="101" t="n">
        <x:f>INDEX('Market Data'!$U31:$AL31,1,MATCH("USO",'Market Data'!$U$5:$AL$5,0))</x:f>
        <x:v>0.013378345341941822</x:v>
      </x:c>
      <x:c r="AL29" s="101" t="n">
        <x:f>INDEX('Market Data'!$U31:$AL31,1,MATCH('Portfolio'!$D$20,'Market Data'!$U$5:$AL$5,0))</x:f>
        <x:v>0.00482176499257525</x:v>
      </x:c>
      <x:c r="AM29" s="74" t="str"/>
      <x:c r="AN29" s="74"/>
      <x:c r="AO29" s="74"/>
      <x:c r="AP29" s="74"/>
      <x:c r="AQ29" s="74"/>
      <x:c r="AR29" s="74"/>
      <x:c r="AS29" s="74"/>
      <x:c r="AT29" s="11" t="n">
        <x:f>A29</x:f>
        <x:v>46062</x:v>
      </x:c>
      <x:c r="AU29" s="13" t="n">
        <x:f>B29</x:f>
        <x:v>0.0028474643337487275</x:v>
      </x:c>
      <x:c r="AV29" s="13" t="n">
        <x:f>'Market Data'!U31</x:f>
        <x:v>0.00482176499257525</x:v>
      </x:c>
      <x:c r="AW29" s="13" t="n">
        <x:f>'Market Data'!W31-'Market Data'!U31</x:f>
        <x:v>0.0021965956872613823</x:v>
      </x:c>
      <x:c r="AX29" s="13" t="n">
        <x:f>'Market Data'!X31-'Market Data'!U31</x:f>
        <x:v>0.010721290051952215</x:v>
      </x:c>
      <x:c r="AY29" s="13" t="n">
        <x:f>'Market Data'!Y31-'Market Data'!U31</x:f>
        <x:v>-0.008442982746461825</x:v>
      </x:c>
      <x:c r="AZ29" s="35" t="n">
        <x:f>AZ28*(1+AV29)</x:f>
        <x:v>1.015779409703079</x:v>
      </x:c>
      <x:c r="BA29" s="35" t="n">
        <x:f>BA28*(1+AW29)</x:f>
        <x:v>1.0564239522876246</x:v>
      </x:c>
      <x:c r="BB29" s="35" t="n">
        <x:f>BB28*(1+AX29)</x:f>
        <x:v>1.0035772917151733</x:v>
      </x:c>
      <x:c r="BC29" s="35" t="n">
        <x:f>BC28*(1+AY29)</x:f>
        <x:v>1.0691641029432661</x:v>
      </x:c>
      <x:c r="BG29" s="13" t="n">
        <x:f>0.5*AI29+0.5*AK29</x:f>
        <x:v>0.0193906256430042</x:v>
      </x:c>
      <x:c r="BH29" s="13" t="n">
        <x:f>0.5*AJ29-0.5*AG29</x:f>
        <x:v>-0.003958364733421094</x:v>
      </x:c>
    </x:row>
    <x:row r="30">
      <x:c r="A30" s="100" t="n">
        <x:f>'Market Data'!A32</x:f>
        <x:v>46063</x:v>
      </x:c>
      <x:c r="B30" s="101" t="n">
        <x:f>'Portfolio'!$F$6*INDEX('Market Data'!$U32:$AL32,1,MATCH('Portfolio'!$B$6,'Market Data'!$U$5:$AL$5,0))+'Portfolio'!$F$7*INDEX('Market Data'!$U32:$AL32,1,MATCH('Portfolio'!$B$7,'Market Data'!$U$5:$AL$5,0))+'Portfolio'!$F$8*INDEX('Market Data'!$U32:$AL32,1,MATCH('Portfolio'!$B$8,'Market Data'!$U$5:$AL$5,0))+'Portfolio'!$F$9*INDEX('Market Data'!$U32:$AL32,1,MATCH('Portfolio'!$B$9,'Market Data'!$U$5:$AL$5,0))+'Portfolio'!$F$10*INDEX('Market Data'!$U32:$AL32,1,MATCH('Portfolio'!$B$10,'Market Data'!$U$5:$AL$5,0))+'Portfolio'!$F$11*INDEX('Market Data'!$U32:$AL32,1,MATCH('Portfolio'!$B$11,'Market Data'!$U$5:$AL$5,0))+'Portfolio'!$F$12*INDEX('Market Data'!$U32:$AL32,1,MATCH('Portfolio'!$B$12,'Market Data'!$U$5:$AL$5,0))+'Portfolio'!$F$13*INDEX('Market Data'!$U32:$AL32,1,MATCH('Portfolio'!$B$13,'Market Data'!$U$5:$AL$5,0))</x:f>
        <x:v>-0.011659884911694266</x:v>
      </x:c>
      <x:c r="C30" s="101" t="n">
        <x:f>-'Portfolio'!$D$24*INDEX('Market Data'!$U32:$AL32,1,MATCH('Portfolio'!$D$20,'Market Data'!$U$5:$AL$5,0))</x:f>
        <x:v>0.0019396618434429896</x:v>
      </x:c>
      <x:c r="D30" s="101" t="n">
        <x:f>B30+C30</x:f>
        <x:v>-0.009720223068251276</x:v>
      </x:c>
      <x:c r="E30" s="101" t="n">
        <x:f>'Market Data'!U32</x:f>
        <x:v>-0.002637135289800363</x:v>
      </x:c>
      <x:c r="F30" s="101" t="n">
        <x:f>'Market Data'!V32</x:f>
        <x:v>-0.004639335369521991</x:v>
      </x:c>
      <x:c r="G30" s="101" t="n">
        <x:f>'Market Data'!W32</x:f>
        <x:v>-0.0026979579906009077</x:v>
      </x:c>
      <x:c r="H30" s="102" t="n">
        <x:f>H29*(1+B30)</x:f>
        <x:v>1.0642935005817864</x:v>
      </x:c>
      <x:c r="I30" s="102" t="n">
        <x:f>I29*(1+D30)</x:f>
        <x:v>1.0549739423646913</x:v>
      </x:c>
      <x:c r="J30" s="102" t="n">
        <x:f>J29*(1+E30)</x:f>
        <x:v>1.0131006619750984</x:v>
      </x:c>
      <x:c r="K30" s="102" t="n">
        <x:f>K29*(1+F30)</x:f>
        <x:v>0.9973087386914089</x:v>
      </x:c>
      <x:c r="L30" s="102" t="n">
        <x:f>L29*(1+G30)</x:f>
        <x:v>1.0698608661329607</x:v>
      </x:c>
      <x:c r="M30" s="102" t="n">
        <x:f>MAX(M29,H30)</x:f>
        <x:v>1.0793767093781612</x:v>
      </x:c>
      <x:c r="N30" s="98" t="n">
        <x:f>H30/M30-1</x:f>
        <x:v>-0.013973998758102124</x:v>
      </x:c>
      <x:c r="O30" s="102" t="n">
        <x:f>MAX(O29,I30)</x:f>
        <x:v>1.067127785869441</x:v>
      </x:c>
      <x:c r="P30" s="98" t="n">
        <x:f>I30/O30-1</x:f>
        <x:v>-0.011389304697794311</x:v>
      </x:c>
      <x:c r="Q30" s="102" t="n">
        <x:f>MAX(Q29,J30)</x:f>
        <x:v>1.0180336239519354</x:v>
      </x:c>
      <x:c r="R30" s="98" t="n">
        <x:f>J30/Q30-1</x:f>
        <x:v>-0.00484557863392332</x:v>
      </x:c>
      <x:c r="S30" s="102" t="n">
        <x:f>MAX(S29,K30)</x:f>
        <x:v>1.0327830771142004</x:v>
      </x:c>
      <x:c r="T30" s="98" t="n">
        <x:f>K30/S30-1</x:f>
        <x:v>-0.03434829559941455</x:v>
      </x:c>
      <x:c r="U30" s="102" t="n">
        <x:f>MAX(U29,L30)</x:f>
        <x:v>1.0844521503640687</x:v>
      </x:c>
      <x:c r="V30" s="98" t="n">
        <x:f>L30/U30-1</x:f>
        <x:v>-0.01345498206279494</x:v>
      </x:c>
      <x:c r="W30" s="101" t="n">
        <x:f>INDEX('Market Data'!$U32:$AL32,1,MATCH('Portfolio'!$B$6,'Market Data'!$U$5:$AL$5,0))</x:f>
        <x:v>-0.007893114950312197</x:v>
      </x:c>
      <x:c r="X30" s="101" t="n">
        <x:f>INDEX('Market Data'!$U32:$AL32,1,MATCH('Portfolio'!$B$7,'Market Data'!$U$5:$AL$5,0))</x:f>
        <x:v>-0.02672748418923032</x:v>
      </x:c>
      <x:c r="Y30" s="101" t="n">
        <x:f>INDEX('Market Data'!$U32:$AL32,1,MATCH('Portfolio'!$B$8,'Market Data'!$U$5:$AL$5,0))</x:f>
        <x:v>0.0182887938591898</x:v>
      </x:c>
      <x:c r="Z30" s="101" t="n">
        <x:f>INDEX('Market Data'!$U32:$AL32,1,MATCH('Portfolio'!$B$9,'Market Data'!$U$5:$AL$5,0))</x:f>
        <x:v>-0.01882892277149928</x:v>
      </x:c>
      <x:c r="AA30" s="101" t="n">
        <x:f>INDEX('Market Data'!$U32:$AL32,1,MATCH('Portfolio'!$B$10,'Market Data'!$U$5:$AL$5,0))</x:f>
        <x:v>-0.011859774587850813</x:v>
      </x:c>
      <x:c r="AB30" s="101" t="n">
        <x:f>INDEX('Market Data'!$U32:$AL32,1,MATCH('Portfolio'!$B$11,'Market Data'!$U$5:$AL$5,0))</x:f>
        <x:v>-0.026423687129581763</x:v>
      </x:c>
      <x:c r="AC30" s="101" t="n">
        <x:f>INDEX('Market Data'!$U32:$AL32,1,MATCH('Portfolio'!$B$12,'Market Data'!$U$5:$AL$5,0))</x:f>
        <x:v>-0.009913720520981939</x:v>
      </x:c>
      <x:c r="AD30" s="101" t="n">
        <x:f>INDEX('Market Data'!$U32:$AL32,1,MATCH('Portfolio'!$B$13,'Market Data'!$U$5:$AL$5,0))</x:f>
        <x:v>-0.002637135289800363</x:v>
      </x:c>
      <x:c r="AE30" s="101" t="n">
        <x:f>INDEX('Market Data'!$U32:$AL32,1,MATCH("SPY",'Market Data'!$U$5:$AL$5,0))</x:f>
        <x:v>-0.002637135289800363</x:v>
      </x:c>
      <x:c r="AF30" s="101" t="n">
        <x:f>INDEX('Market Data'!$U32:$AL32,1,MATCH("QQQ",'Market Data'!$U$5:$AL$5,0))</x:f>
        <x:v>-0.004639335369521991</x:v>
      </x:c>
      <x:c r="AG30" s="101" t="n">
        <x:f>INDEX('Market Data'!$U32:$AL32,1,MATCH("TLT",'Market Data'!$U$5:$AL$5,0))</x:f>
        <x:v>0.011540211452241378</x:v>
      </x:c>
      <x:c r="AH30" s="101" t="n">
        <x:f>INDEX('Market Data'!$U32:$AL32,1,MATCH("HYG",'Market Data'!$U$5:$AL$5,0))</x:f>
        <x:v>-0.000988714728461293</x:v>
      </x:c>
      <x:c r="AI30" s="101" t="n">
        <x:f>INDEX('Market Data'!$U32:$AL32,1,MATCH("GLD",'Market Data'!$U$5:$AL$5,0))</x:f>
        <x:v>-0.009913720520981939</x:v>
      </x:c>
      <x:c r="AJ30" s="101" t="n">
        <x:f>INDEX('Market Data'!$U32:$AL32,1,MATCH("UUP",'Market Data'!$U$5:$AL$5,0))</x:f>
        <x:v>0.0003732109440657272</x:v>
      </x:c>
      <x:c r="AK30" s="101" t="n">
        <x:f>INDEX('Market Data'!$U32:$AL32,1,MATCH("USO",'Market Data'!$U$5:$AL$5,0))</x:f>
        <x:v>0.00012819964958765695</x:v>
      </x:c>
      <x:c r="AL30" s="101" t="n">
        <x:f>INDEX('Market Data'!$U32:$AL32,1,MATCH('Portfolio'!$D$20,'Market Data'!$U$5:$AL$5,0))</x:f>
        <x:v>-0.002637135289800363</x:v>
      </x:c>
      <x:c r="AM30" s="74" t="str"/>
      <x:c r="AN30" s="74"/>
      <x:c r="AO30" s="74"/>
      <x:c r="AP30" s="74"/>
      <x:c r="AQ30" s="74"/>
      <x:c r="AR30" s="74"/>
      <x:c r="AS30" s="74"/>
      <x:c r="AT30" s="11" t="n">
        <x:f>A30</x:f>
        <x:v>46063</x:v>
      </x:c>
      <x:c r="AU30" s="13" t="n">
        <x:f>B30</x:f>
        <x:v>-0.011659884911694266</x:v>
      </x:c>
      <x:c r="AV30" s="13" t="n">
        <x:f>'Market Data'!U32</x:f>
        <x:v>-0.002637135289800363</x:v>
      </x:c>
      <x:c r="AW30" s="13" t="n">
        <x:f>'Market Data'!W32-'Market Data'!U32</x:f>
        <x:v>-0.00006082270080054464</x:v>
      </x:c>
      <x:c r="AX30" s="13" t="n">
        <x:f>'Market Data'!X32-'Market Data'!U32</x:f>
        <x:v>-0.006569304903718209</x:v>
      </x:c>
      <x:c r="AY30" s="13" t="n">
        <x:f>'Market Data'!Y32-'Market Data'!U32</x:f>
        <x:v>-0.0007990490629401492</x:v>
      </x:c>
      <x:c r="AZ30" s="35" t="n">
        <x:f>AZ29*(1+AV30)</x:f>
        <x:v>1.0131006619750984</x:v>
      </x:c>
      <x:c r="BA30" s="35" t="n">
        <x:f>BA29*(1+AW30)</x:f>
        <x:v>1.056359697729656</x:v>
      </x:c>
      <x:c r="BB30" s="35" t="n">
        <x:f>BB29*(1+AX30)</x:f>
        <x:v>0.9969844864914486</x:v>
      </x:c>
      <x:c r="BC30" s="35" t="n">
        <x:f>BC29*(1+AY30)</x:f>
        <x:v>1.06830978836868</x:v>
      </x:c>
      <x:c r="BG30" s="13" t="n">
        <x:f>0.5*AI30+0.5*AK30</x:f>
        <x:v>-0.004892760435697141</x:v>
      </x:c>
      <x:c r="BH30" s="13" t="n">
        <x:f>0.5*AJ30-0.5*AG30</x:f>
        <x:v>-0.005583500254087825</x:v>
      </x:c>
    </x:row>
    <x:row r="31">
      <x:c r="A31" s="100" t="n">
        <x:f>'Market Data'!A33</x:f>
        <x:v>46064</x:v>
      </x:c>
      <x:c r="B31" s="101" t="n">
        <x:f>'Portfolio'!$F$6*INDEX('Market Data'!$U33:$AL33,1,MATCH('Portfolio'!$B$6,'Market Data'!$U$5:$AL$5,0))+'Portfolio'!$F$7*INDEX('Market Data'!$U33:$AL33,1,MATCH('Portfolio'!$B$7,'Market Data'!$U$5:$AL$5,0))+'Portfolio'!$F$8*INDEX('Market Data'!$U33:$AL33,1,MATCH('Portfolio'!$B$8,'Market Data'!$U$5:$AL$5,0))+'Portfolio'!$F$9*INDEX('Market Data'!$U33:$AL33,1,MATCH('Portfolio'!$B$9,'Market Data'!$U$5:$AL$5,0))+'Portfolio'!$F$10*INDEX('Market Data'!$U33:$AL33,1,MATCH('Portfolio'!$B$10,'Market Data'!$U$5:$AL$5,0))+'Portfolio'!$F$11*INDEX('Market Data'!$U33:$AL33,1,MATCH('Portfolio'!$B$11,'Market Data'!$U$5:$AL$5,0))+'Portfolio'!$F$12*INDEX('Market Data'!$U33:$AL33,1,MATCH('Portfolio'!$B$12,'Market Data'!$U$5:$AL$5,0))+'Portfolio'!$F$13*INDEX('Market Data'!$U33:$AL33,1,MATCH('Portfolio'!$B$13,'Market Data'!$U$5:$AL$5,0))</x:f>
        <x:v>0.01939133937700003</x:v>
      </x:c>
      <x:c r="C31" s="101" t="n">
        <x:f>-'Portfolio'!$D$24*INDEX('Market Data'!$U33:$AL33,1,MATCH('Portfolio'!$D$20,'Market Data'!$U$5:$AL$5,0))</x:f>
        <x:v>0.00016995917279405393</x:v>
      </x:c>
      <x:c r="D31" s="101" t="n">
        <x:f>B31+C31</x:f>
        <x:v>0.019561298549794083</x:v>
      </x:c>
      <x:c r="E31" s="101" t="n">
        <x:f>'Market Data'!U33</x:f>
        <x:v>-0.0002310739544192364</x:v>
      </x:c>
      <x:c r="F31" s="101" t="n">
        <x:f>'Market Data'!V33</x:f>
        <x:v>0.002682115083918246</x:v>
      </x:c>
      <x:c r="G31" s="101" t="n">
        <x:f>'Market Data'!W33</x:f>
        <x:v>-0.004546008641121979</x:v>
      </x:c>
      <x:c r="H31" s="102" t="n">
        <x:f>H30*(1+B31)</x:f>
        <x:v>1.0849315770483032</x:v>
      </x:c>
      <x:c r="I31" s="102" t="n">
        <x:f>I30*(1+D31)</x:f>
        <x:v>1.0756106026135404</x:v>
      </x:c>
      <x:c r="J31" s="102" t="n">
        <x:f>J30*(1+E31)</x:f>
        <x:v>1.0128665607989111</x:v>
      </x:c>
      <x:c r="K31" s="102" t="n">
        <x:f>K30*(1+F31)</x:f>
        <x:v>0.9999836355027766</x:v>
      </x:c>
      <x:c r="L31" s="102" t="n">
        <x:f>L30*(1+G31)</x:f>
        <x:v>1.0649972693907221</x:v>
      </x:c>
      <x:c r="M31" s="102" t="n">
        <x:f>MAX(M30,H31)</x:f>
        <x:v>1.0849315770483032</x:v>
      </x:c>
      <x:c r="N31" s="98" t="n">
        <x:f>H31/M31-1</x:f>
        <x:v>0</x:v>
      </x:c>
      <x:c r="O31" s="102" t="n">
        <x:f>MAX(O30,I31)</x:f>
        <x:v>1.0756106026135404</x:v>
      </x:c>
      <x:c r="P31" s="98" t="n">
        <x:f>I31/O31-1</x:f>
        <x:v>0</x:v>
      </x:c>
      <x:c r="Q31" s="102" t="n">
        <x:f>MAX(Q30,J31)</x:f>
        <x:v>1.0180336239519354</x:v>
      </x:c>
      <x:c r="R31" s="98" t="n">
        <x:f>J31/Q31-1</x:f>
        <x:v>-0.0050755329013261186</x:v>
      </x:c>
      <x:c r="S31" s="102" t="n">
        <x:f>MAX(S30,K31)</x:f>
        <x:v>1.0327830771142004</x:v>
      </x:c>
      <x:c r="T31" s="98" t="n">
        <x:f>K31/S31-1</x:f>
        <x:v>-0.031758306597230335</x:v>
      </x:c>
      <x:c r="U31" s="102" t="n">
        <x:f>MAX(U30,L31)</x:f>
        <x:v>1.0844521503640687</x:v>
      </x:c>
      <x:c r="V31" s="98" t="n">
        <x:f>L31/U31-1</x:f>
        <x:v>-0.01793982423919327</x:v>
      </x:c>
      <x:c r="W31" s="101" t="n">
        <x:f>INDEX('Market Data'!$U33:$AL33,1,MATCH('Portfolio'!$B$6,'Market Data'!$U$5:$AL$5,0))</x:f>
        <x:v>0.008008964809924857</x:v>
      </x:c>
      <x:c r="X31" s="101" t="n">
        <x:f>INDEX('Market Data'!$U33:$AL33,1,MATCH('Portfolio'!$B$7,'Market Data'!$U$5:$AL$5,0))</x:f>
        <x:v>0.09937040030629185</x:v>
      </x:c>
      <x:c r="Y31" s="101" t="n">
        <x:f>INDEX('Market Data'!$U33:$AL33,1,MATCH('Portfolio'!$B$8,'Market Data'!$U$5:$AL$5,0))</x:f>
        <x:v>0.03365464249543337</x:v>
      </x:c>
      <x:c r="Z31" s="101" t="n">
        <x:f>INDEX('Market Data'!$U33:$AL33,1,MATCH('Portfolio'!$B$9,'Market Data'!$U$5:$AL$5,0))</x:f>
        <x:v>-0.009551209015238427</x:v>
      </x:c>
      <x:c r="AA31" s="101" t="n">
        <x:f>INDEX('Market Data'!$U33:$AL33,1,MATCH('Portfolio'!$B$10,'Market Data'!$U$5:$AL$5,0))</x:f>
        <x:v>-0.023438490009594637</x:v>
      </x:c>
      <x:c r="AB31" s="101" t="n">
        <x:f>INDEX('Market Data'!$U33:$AL33,1,MATCH('Portfolio'!$B$11,'Market Data'!$U$5:$AL$5,0))</x:f>
        <x:v>0.00711475595632538</x:v>
      </x:c>
      <x:c r="AC31" s="101" t="n">
        <x:f>INDEX('Market Data'!$U33:$AL33,1,MATCH('Portfolio'!$B$12,'Market Data'!$U$5:$AL$5,0))</x:f>
        <x:v>0.011310577541873812</x:v>
      </x:c>
      <x:c r="AD31" s="101" t="n">
        <x:f>INDEX('Market Data'!$U33:$AL33,1,MATCH('Portfolio'!$B$13,'Market Data'!$U$5:$AL$5,0))</x:f>
        <x:v>-0.0002310739544192364</x:v>
      </x:c>
      <x:c r="AE31" s="101" t="n">
        <x:f>INDEX('Market Data'!$U33:$AL33,1,MATCH("SPY",'Market Data'!$U$5:$AL$5,0))</x:f>
        <x:v>-0.0002310739544192364</x:v>
      </x:c>
      <x:c r="AF31" s="101" t="n">
        <x:f>INDEX('Market Data'!$U33:$AL33,1,MATCH("QQQ",'Market Data'!$U$5:$AL$5,0))</x:f>
        <x:v>0.002682115083918246</x:v>
      </x:c>
      <x:c r="AG31" s="101" t="n">
        <x:f>INDEX('Market Data'!$U33:$AL33,1,MATCH("TLT",'Market Data'!$U$5:$AL$5,0))</x:f>
        <x:v>-0.005309043363425858</x:v>
      </x:c>
      <x:c r="AH31" s="101" t="n">
        <x:f>INDEX('Market Data'!$U33:$AL33,1,MATCH("HYG",'Market Data'!$U$5:$AL$5,0))</x:f>
        <x:v>-0.00012363835322315442</x:v>
      </x:c>
      <x:c r="AI31" s="101" t="n">
        <x:f>INDEX('Market Data'!$U33:$AL33,1,MATCH("GLD",'Market Data'!$U$5:$AL$5,0))</x:f>
        <x:v>0.011310577541873812</x:v>
      </x:c>
      <x:c r="AJ31" s="101" t="n">
        <x:f>INDEX('Market Data'!$U33:$AL33,1,MATCH("UUP",'Market Data'!$U$5:$AL$5,0))</x:f>
        <x:v>0.0011194286380433738</x:v>
      </x:c>
      <x:c r="AK31" s="101" t="n">
        <x:f>INDEX('Market Data'!$U33:$AL33,1,MATCH("USO",'Market Data'!$U$5:$AL$5,0))</x:f>
        <x:v>0.01102141001929291</x:v>
      </x:c>
      <x:c r="AL31" s="101" t="n">
        <x:f>INDEX('Market Data'!$U33:$AL33,1,MATCH('Portfolio'!$D$20,'Market Data'!$U$5:$AL$5,0))</x:f>
        <x:v>-0.0002310739544192364</x:v>
      </x:c>
      <x:c r="AM31" s="74" t="str"/>
      <x:c r="AN31" s="74"/>
      <x:c r="AO31" s="74"/>
      <x:c r="AP31" s="74"/>
      <x:c r="AQ31" s="74"/>
      <x:c r="AR31" s="74"/>
      <x:c r="AS31" s="74"/>
      <x:c r="AT31" s="11" t="n">
        <x:f>A31</x:f>
        <x:v>46064</x:v>
      </x:c>
      <x:c r="AU31" s="13" t="n">
        <x:f>B31</x:f>
        <x:v>0.01939133937700003</x:v>
      </x:c>
      <x:c r="AV31" s="13" t="n">
        <x:f>'Market Data'!U33</x:f>
        <x:v>-0.0002310739544192364</x:v>
      </x:c>
      <x:c r="AW31" s="13" t="n">
        <x:f>'Market Data'!W33-'Market Data'!U33</x:f>
        <x:v>-0.004314934686702743</x:v>
      </x:c>
      <x:c r="AX31" s="13" t="n">
        <x:f>'Market Data'!X33-'Market Data'!U33</x:f>
        <x:v>0.0005838954179292477</x:v>
      </x:c>
      <x:c r="AY31" s="13" t="n">
        <x:f>'Market Data'!Y33-'Market Data'!U33</x:f>
        <x:v>0.01408959867974835</x:v>
      </x:c>
      <x:c r="AZ31" s="35" t="n">
        <x:f>AZ30*(1+AV31)</x:f>
        <x:v>1.0128665607989111</x:v>
      </x:c>
      <x:c r="BA31" s="35" t="n">
        <x:f>BA30*(1+AW31)</x:f>
        <x:v>1.0518015746282876</x:v>
      </x:c>
      <x:c r="BB31" s="35" t="n">
        <x:f>BB30*(1+AX31)</x:f>
        <x:v>0.9975666211648576</x:v>
      </x:c>
      <x:c r="BC31" s="35" t="n">
        <x:f>BC30*(1+AY31)</x:f>
        <x:v>1.0833618445524416</x:v>
      </x:c>
      <x:c r="BG31" s="13" t="n">
        <x:f>0.5*AI31+0.5*AK31</x:f>
        <x:v>0.011165993780583361</x:v>
      </x:c>
      <x:c r="BH31" s="13" t="n">
        <x:f>0.5*AJ31-0.5*AG31</x:f>
        <x:v>0.003214236000734616</x:v>
      </x:c>
    </x:row>
    <x:row r="32">
      <x:c r="A32" s="100" t="n">
        <x:f>'Market Data'!A34</x:f>
        <x:v>46065</x:v>
      </x:c>
      <x:c r="B32" s="101" t="n">
        <x:f>'Portfolio'!$F$6*INDEX('Market Data'!$U34:$AL34,1,MATCH('Portfolio'!$B$6,'Market Data'!$U$5:$AL$5,0))+'Portfolio'!$F$7*INDEX('Market Data'!$U34:$AL34,1,MATCH('Portfolio'!$B$7,'Market Data'!$U$5:$AL$5,0))+'Portfolio'!$F$8*INDEX('Market Data'!$U34:$AL34,1,MATCH('Portfolio'!$B$8,'Market Data'!$U$5:$AL$5,0))+'Portfolio'!$F$9*INDEX('Market Data'!$U34:$AL34,1,MATCH('Portfolio'!$B$9,'Market Data'!$U$5:$AL$5,0))+'Portfolio'!$F$10*INDEX('Market Data'!$U34:$AL34,1,MATCH('Portfolio'!$B$10,'Market Data'!$U$5:$AL$5,0))+'Portfolio'!$F$11*INDEX('Market Data'!$U34:$AL34,1,MATCH('Portfolio'!$B$11,'Market Data'!$U$5:$AL$5,0))+'Portfolio'!$F$12*INDEX('Market Data'!$U34:$AL34,1,MATCH('Portfolio'!$B$12,'Market Data'!$U$5:$AL$5,0))+'Portfolio'!$F$13*INDEX('Market Data'!$U34:$AL34,1,MATCH('Portfolio'!$B$13,'Market Data'!$U$5:$AL$5,0))</x:f>
        <x:v>-0.003788526535014772</x:v>
      </x:c>
      <x:c r="C32" s="101" t="n">
        <x:f>-'Portfolio'!$D$24*INDEX('Market Data'!$U34:$AL34,1,MATCH('Portfolio'!$D$20,'Market Data'!$U$5:$AL$5,0))</x:f>
        <x:v>0.011362958268906338</x:v>
      </x:c>
      <x:c r="D32" s="101" t="n">
        <x:f>B32+C32</x:f>
        <x:v>0.007574431733891565</x:v>
      </x:c>
      <x:c r="E32" s="101" t="n">
        <x:f>'Market Data'!U34</x:f>
        <x:v>-0.015448908452140975</x:v>
      </x:c>
      <x:c r="F32" s="101" t="n">
        <x:f>'Market Data'!V34</x:f>
        <x:v>-0.02033890829654672</x:v>
      </x:c>
      <x:c r="G32" s="101" t="n">
        <x:f>'Market Data'!W34</x:f>
        <x:v>-0.020418900563734632</x:v>
      </x:c>
      <x:c r="H32" s="102" t="n">
        <x:f>H31*(1+B32)</x:f>
        <x:v>1.0808212849799803</x:v>
      </x:c>
      <x:c r="I32" s="102" t="n">
        <x:f>I31*(1+D32)</x:f>
        <x:v>1.0837577416952866</x:v>
      </x:c>
      <x:c r="J32" s="102" t="n">
        <x:f>J31*(1+E32)</x:f>
        <x:v>0.9972188780268939</x:v>
      </x:c>
      <x:c r="K32" s="102" t="n">
        <x:f>K31*(1+F32)</x:f>
        <x:v>0.9796450600422382</x:v>
      </x:c>
      <x:c r="L32" s="102" t="n">
        <x:f>L31*(1+G32)</x:f>
        <x:v>1.0432511960463842</x:v>
      </x:c>
      <x:c r="M32" s="102" t="n">
        <x:f>MAX(M31,H32)</x:f>
        <x:v>1.0849315770483032</x:v>
      </x:c>
      <x:c r="N32" s="98" t="n">
        <x:f>H32/M32-1</x:f>
        <x:v>-0.0037885265350148245</x:v>
      </x:c>
      <x:c r="O32" s="102" t="n">
        <x:f>MAX(O31,I32)</x:f>
        <x:v>1.0837577416952866</x:v>
      </x:c>
      <x:c r="P32" s="98" t="n">
        <x:f>I32/O32-1</x:f>
        <x:v>0</x:v>
      </x:c>
      <x:c r="Q32" s="102" t="n">
        <x:f>MAX(Q31,J32)</x:f>
        <x:v>1.0180336239519354</x:v>
      </x:c>
      <x:c r="R32" s="98" t="n">
        <x:f>J32/Q32-1</x:f>
        <x:v>-0.020446029910328622</x:v>
      </x:c>
      <x:c r="S32" s="102" t="n">
        <x:f>MAX(S31,K32)</x:f>
        <x:v>1.0327830771142004</x:v>
      </x:c>
      <x:c r="T32" s="98" t="n">
        <x:f>K32/S32-1</x:f>
        <x:v>-0.051451285608242414</x:v>
      </x:c>
      <x:c r="U32" s="102" t="n">
        <x:f>MAX(U31,L32)</x:f>
        <x:v>1.0844521503640687</x:v>
      </x:c>
      <x:c r="V32" s="98" t="n">
        <x:f>L32/U32-1</x:f>
        <x:v>-0.03799241331565684</x:v>
      </x:c>
      <x:c r="W32" s="101" t="n">
        <x:f>INDEX('Market Data'!$U34:$AL34,1,MATCH('Portfolio'!$B$6,'Market Data'!$U$5:$AL$5,0))</x:f>
        <x:v>-0.016364103125372176</x:v>
      </x:c>
      <x:c r="X32" s="101" t="n">
        <x:f>INDEX('Market Data'!$U34:$AL34,1,MATCH('Portfolio'!$B$7,'Market Data'!$U$5:$AL$5,0))</x:f>
        <x:v>0.008846351787739959</x:v>
      </x:c>
      <x:c r="Y32" s="101" t="n">
        <x:f>INDEX('Market Data'!$U34:$AL34,1,MATCH('Portfolio'!$B$8,'Market Data'!$U$5:$AL$5,0))</x:f>
        <x:v>-0.01601202313857264</x:v>
      </x:c>
      <x:c r="Z32" s="101" t="n">
        <x:f>INDEX('Market Data'!$U34:$AL34,1,MATCH('Portfolio'!$B$9,'Market Data'!$U$5:$AL$5,0))</x:f>
        <x:v>0.02271447928893644</x:v>
      </x:c>
      <x:c r="AA32" s="101" t="n">
        <x:f>INDEX('Market Data'!$U34:$AL34,1,MATCH('Portfolio'!$B$10,'Market Data'!$U$5:$AL$5,0))</x:f>
        <x:v>-0.02631733644129297</x:v>
      </x:c>
      <x:c r="AB32" s="101" t="n">
        <x:f>INDEX('Market Data'!$U34:$AL34,1,MATCH('Portfolio'!$B$11,'Market Data'!$U$5:$AL$5,0))</x:f>
        <x:v>0.021182966452745422</x:v>
      </x:c>
      <x:c r="AC32" s="101" t="n">
        <x:f>INDEX('Market Data'!$U34:$AL34,1,MATCH('Portfolio'!$B$12,'Market Data'!$U$5:$AL$5,0))</x:f>
        <x:v>-0.03472828959819363</x:v>
      </x:c>
      <x:c r="AD32" s="101" t="n">
        <x:f>INDEX('Market Data'!$U34:$AL34,1,MATCH('Portfolio'!$B$13,'Market Data'!$U$5:$AL$5,0))</x:f>
        <x:v>-0.015448908452140975</x:v>
      </x:c>
      <x:c r="AE32" s="101" t="n">
        <x:f>INDEX('Market Data'!$U34:$AL34,1,MATCH("SPY",'Market Data'!$U$5:$AL$5,0))</x:f>
        <x:v>-0.015448908452140975</x:v>
      </x:c>
      <x:c r="AF32" s="101" t="n">
        <x:f>INDEX('Market Data'!$U34:$AL34,1,MATCH("QQQ",'Market Data'!$U$5:$AL$5,0))</x:f>
        <x:v>-0.02033890829654672</x:v>
      </x:c>
      <x:c r="AG32" s="101" t="n">
        <x:f>INDEX('Market Data'!$U34:$AL34,1,MATCH("TLT",'Market Data'!$U$5:$AL$5,0))</x:f>
        <x:v>0.013286558942875448</x:v>
      </x:c>
      <x:c r="AH32" s="101" t="n">
        <x:f>INDEX('Market Data'!$U34:$AL34,1,MATCH("HYG",'Market Data'!$U$5:$AL$5,0))</x:f>
        <x:v>-0.0004948100660515653</x:v>
      </x:c>
      <x:c r="AI32" s="101" t="n">
        <x:f>INDEX('Market Data'!$U34:$AL34,1,MATCH("GLD",'Market Data'!$U$5:$AL$5,0))</x:f>
        <x:v>-0.03472828959819363</x:v>
      </x:c>
      <x:c r="AJ32" s="101" t="n">
        <x:f>INDEX('Market Data'!$U34:$AL34,1,MATCH("UUP",'Market Data'!$U$5:$AL$5,0))</x:f>
        <x:v>-0.0003727256395926748</x:v>
      </x:c>
      <x:c r="AK32" s="101" t="n">
        <x:f>INDEX('Market Data'!$U34:$AL34,1,MATCH("USO",'Market Data'!$U$5:$AL$5,0))</x:f>
        <x:v>-0.03181648061414255</x:v>
      </x:c>
      <x:c r="AL32" s="101" t="n">
        <x:f>INDEX('Market Data'!$U34:$AL34,1,MATCH('Portfolio'!$D$20,'Market Data'!$U$5:$AL$5,0))</x:f>
        <x:v>-0.015448908452140975</x:v>
      </x:c>
      <x:c r="AM32" s="74" t="str"/>
      <x:c r="AN32" s="74"/>
      <x:c r="AO32" s="74"/>
      <x:c r="AP32" s="74"/>
      <x:c r="AQ32" s="74"/>
      <x:c r="AR32" s="74"/>
      <x:c r="AS32" s="74"/>
      <x:c r="AT32" s="11" t="n">
        <x:f>A32</x:f>
        <x:v>46065</x:v>
      </x:c>
      <x:c r="AU32" s="13" t="n">
        <x:f>B32</x:f>
        <x:v>-0.003788526535014772</x:v>
      </x:c>
      <x:c r="AV32" s="13" t="n">
        <x:f>'Market Data'!U34</x:f>
        <x:v>-0.015448908452140975</x:v>
      </x:c>
      <x:c r="AW32" s="13" t="n">
        <x:f>'Market Data'!W34-'Market Data'!U34</x:f>
        <x:v>-0.004969992111593657</x:v>
      </x:c>
      <x:c r="AX32" s="13" t="n">
        <x:f>'Market Data'!X34-'Market Data'!U34</x:f>
        <x:v>-0.003951469379199879</x:v>
      </x:c>
      <x:c r="AY32" s="13" t="n">
        <x:f>'Market Data'!Y34-'Market Data'!U34</x:f>
        <x:v>-0.0043680197516786645</x:v>
      </x:c>
      <x:c r="AZ32" s="35" t="n">
        <x:f>AZ31*(1+AV32)</x:f>
        <x:v>0.9972188780268939</x:v>
      </x:c>
      <x:c r="BA32" s="35" t="n">
        <x:f>BA31*(1+AW32)</x:f>
        <x:v>1.0465741290994233</x:v>
      </x:c>
      <x:c r="BB32" s="35" t="n">
        <x:f>BB31*(1+AX32)</x:f>
        <x:v>0.9936247672076128</x:v>
      </x:c>
      <x:c r="BC32" s="35" t="n">
        <x:f>BC31*(1+AY32)</x:f>
        <x:v>1.0786296986172215</x:v>
      </x:c>
      <x:c r="BG32" s="13" t="n">
        <x:f>0.5*AI32+0.5*AK32</x:f>
        <x:v>-0.03327238510616809</x:v>
      </x:c>
      <x:c r="BH32" s="13" t="n">
        <x:f>0.5*AJ32-0.5*AG32</x:f>
        <x:v>-0.0068296422912340615</x:v>
      </x:c>
    </x:row>
    <x:row r="33">
      <x:c r="A33" s="100" t="n">
        <x:f>'Market Data'!A35</x:f>
        <x:v>46066</x:v>
      </x:c>
      <x:c r="B33" s="101" t="n">
        <x:f>'Portfolio'!$F$6*INDEX('Market Data'!$U35:$AL35,1,MATCH('Portfolio'!$B$6,'Market Data'!$U$5:$AL$5,0))+'Portfolio'!$F$7*INDEX('Market Data'!$U35:$AL35,1,MATCH('Portfolio'!$B$7,'Market Data'!$U$5:$AL$5,0))+'Portfolio'!$F$8*INDEX('Market Data'!$U35:$AL35,1,MATCH('Portfolio'!$B$8,'Market Data'!$U$5:$AL$5,0))+'Portfolio'!$F$9*INDEX('Market Data'!$U35:$AL35,1,MATCH('Portfolio'!$B$9,'Market Data'!$U$5:$AL$5,0))+'Portfolio'!$F$10*INDEX('Market Data'!$U35:$AL35,1,MATCH('Portfolio'!$B$10,'Market Data'!$U$5:$AL$5,0))+'Portfolio'!$F$11*INDEX('Market Data'!$U35:$AL35,1,MATCH('Portfolio'!$B$11,'Market Data'!$U$5:$AL$5,0))+'Portfolio'!$F$12*INDEX('Market Data'!$U35:$AL35,1,MATCH('Portfolio'!$B$12,'Market Data'!$U$5:$AL$5,0))+'Portfolio'!$F$13*INDEX('Market Data'!$U35:$AL35,1,MATCH('Portfolio'!$B$13,'Market Data'!$U$5:$AL$5,0))</x:f>
        <x:v>-0.002834740277442252</x:v>
      </x:c>
      <x:c r="C33" s="101" t="n">
        <x:f>-'Portfolio'!$D$24*INDEX('Market Data'!$U35:$AL35,1,MATCH('Portfolio'!$D$20,'Market Data'!$U$5:$AL$5,0))</x:f>
        <x:v>-0.0005182635065797264</x:v>
      </x:c>
      <x:c r="D33" s="101" t="n">
        <x:f>B33+C33</x:f>
        <x:v>-0.0033530037840219786</x:v>
      </x:c>
      <x:c r="E33" s="101" t="n">
        <x:f>'Market Data'!U35</x:f>
        <x:v>0.0007046233276368774</x:v>
      </x:c>
      <x:c r="F33" s="101" t="n">
        <x:f>'Market Data'!V35</x:f>
        <x:v>0.002131048155454618</x:v>
      </x:c>
      <x:c r="G33" s="101" t="n">
        <x:f>'Market Data'!W35</x:f>
        <x:v>0.013177105165992131</x:v>
      </x:c>
      <x:c r="H33" s="102" t="n">
        <x:f>H32*(1+B33)</x:f>
        <x:v>1.0777574373507306</x:v>
      </x:c>
      <x:c r="I33" s="102" t="n">
        <x:f>I32*(1+D33)</x:f>
        <x:v>1.0801238978864192</x:v>
      </x:c>
      <x:c r="J33" s="102" t="n">
        <x:f>J32*(1+E33)</x:f>
        <x:v>0.9979215417111116</x:v>
      </x:c>
      <x:c r="K33" s="102" t="n">
        <x:f>K32*(1+F33)</x:f>
        <x:v>0.9817327308404414</x:v>
      </x:c>
      <x:c r="L33" s="102" t="n">
        <x:f>L32*(1+G33)</x:f>
        <x:v>1.0569982267712343</x:v>
      </x:c>
      <x:c r="M33" s="102" t="n">
        <x:f>MAX(M32,H33)</x:f>
        <x:v>1.0849315770483032</x:v>
      </x:c>
      <x:c r="N33" s="98" t="n">
        <x:f>H33/M33-1</x:f>
        <x:v>-0.006612527323696105</x:v>
      </x:c>
      <x:c r="O33" s="102" t="n">
        <x:f>MAX(O32,I33)</x:f>
        <x:v>1.0837577416952866</x:v>
      </x:c>
      <x:c r="P33" s="98" t="n">
        <x:f>I33/O33-1</x:f>
        <x:v>-0.003353003784022035</x:v>
      </x:c>
      <x:c r="Q33" s="102" t="n">
        <x:f>MAX(Q32,J33)</x:f>
        <x:v>1.0180336239519354</x:v>
      </x:c>
      <x:c r="R33" s="98" t="n">
        <x:f>J33/Q33-1</x:f>
        <x:v>-0.019755813332324124</x:v>
      </x:c>
      <x:c r="S33" s="102" t="n">
        <x:f>MAX(S32,K33)</x:f>
        <x:v>1.0327830771142004</x:v>
      </x:c>
      <x:c r="T33" s="98" t="n">
        <x:f>K33/S33-1</x:f>
        <x:v>-0.04942988262007897</x:v>
      </x:c>
      <x:c r="U33" s="102" t="n">
        <x:f>MAX(U32,L33)</x:f>
        <x:v>1.0844521503640687</x:v>
      </x:c>
      <x:c r="V33" s="98" t="n">
        <x:f>L33/U33-1</x:f>
        <x:v>-0.025315938175435093</x:v>
      </x:c>
      <x:c r="W33" s="101" t="n">
        <x:f>INDEX('Market Data'!$U35:$AL35,1,MATCH('Portfolio'!$B$6,'Market Data'!$U$5:$AL$5,0))</x:f>
        <x:v>-0.02209266545793198</x:v>
      </x:c>
      <x:c r="X33" s="101" t="n">
        <x:f>INDEX('Market Data'!$U35:$AL35,1,MATCH('Portfolio'!$B$7,'Market Data'!$U$5:$AL$5,0))</x:f>
        <x:v>-0.005580139480252044</x:v>
      </x:c>
      <x:c r="Y33" s="101" t="n">
        <x:f>INDEX('Market Data'!$U35:$AL35,1,MATCH('Portfolio'!$B$8,'Market Data'!$U$5:$AL$5,0))</x:f>
        <x:v>-0.0047270171019722085</x:v>
      </x:c>
      <x:c r="Z33" s="101" t="n">
        <x:f>INDEX('Market Data'!$U35:$AL35,1,MATCH('Portfolio'!$B$9,'Market Data'!$U$5:$AL$5,0))</x:f>
        <x:v>0.0033380139956766808</x:v>
      </x:c>
      <x:c r="AA33" s="101" t="n">
        <x:f>INDEX('Market Data'!$U35:$AL35,1,MATCH('Portfolio'!$B$10,'Market Data'!$U$5:$AL$5,0))</x:f>
        <x:v>-0.0002974903603247814</x:v>
      </x:c>
      <x:c r="AB33" s="101" t="n">
        <x:f>INDEX('Market Data'!$U35:$AL35,1,MATCH('Portfolio'!$B$11,'Market Data'!$U$5:$AL$5,0))</x:f>
        <x:v>0.019642406327316397</x:v>
      </x:c>
      <x:c r="AC33" s="101" t="n">
        <x:f>INDEX('Market Data'!$U35:$AL35,1,MATCH('Portfolio'!$B$12,'Market Data'!$U$5:$AL$5,0))</x:f>
        <x:v>0.024878663914389865</x:v>
      </x:c>
      <x:c r="AD33" s="101" t="n">
        <x:f>INDEX('Market Data'!$U35:$AL35,1,MATCH('Portfolio'!$B$13,'Market Data'!$U$5:$AL$5,0))</x:f>
        <x:v>0.0007046233276368774</x:v>
      </x:c>
      <x:c r="AE33" s="101" t="n">
        <x:f>INDEX('Market Data'!$U35:$AL35,1,MATCH("SPY",'Market Data'!$U$5:$AL$5,0))</x:f>
        <x:v>0.0007046233276368774</x:v>
      </x:c>
      <x:c r="AF33" s="101" t="n">
        <x:f>INDEX('Market Data'!$U35:$AL35,1,MATCH("QQQ",'Market Data'!$U$5:$AL$5,0))</x:f>
        <x:v>0.002131048155454618</x:v>
      </x:c>
      <x:c r="AG33" s="101" t="n">
        <x:f>INDEX('Market Data'!$U35:$AL35,1,MATCH("TLT",'Market Data'!$U$5:$AL$5,0))</x:f>
        <x:v>0.005491357441997469</x:v>
      </x:c>
      <x:c r="AH33" s="101" t="n">
        <x:f>INDEX('Market Data'!$U35:$AL35,1,MATCH("HYG",'Market Data'!$U$5:$AL$5,0))</x:f>
        <x:v>0.0007425825363911454</x:v>
      </x:c>
      <x:c r="AI33" s="101" t="n">
        <x:f>INDEX('Market Data'!$U35:$AL35,1,MATCH("GLD",'Market Data'!$U$5:$AL$5,0))</x:f>
        <x:v>0.024878663914389865</x:v>
      </x:c>
      <x:c r="AJ33" s="101" t="n">
        <x:f>INDEX('Market Data'!$U35:$AL35,1,MATCH("UUP",'Market Data'!$U$5:$AL$5,0))</x:f>
        <x:v>0</x:v>
      </x:c>
      <x:c r="AK33" s="101" t="n">
        <x:f>INDEX('Market Data'!$U35:$AL35,1,MATCH("USO",'Market Data'!$U$5:$AL$5,0))</x:f>
        <x:v>-0.0020947373457477214</x:v>
      </x:c>
      <x:c r="AL33" s="101" t="n">
        <x:f>INDEX('Market Data'!$U35:$AL35,1,MATCH('Portfolio'!$D$20,'Market Data'!$U$5:$AL$5,0))</x:f>
        <x:v>0.0007046233276368774</x:v>
      </x:c>
      <x:c r="AM33" s="74" t="str"/>
      <x:c r="AN33" s="74"/>
      <x:c r="AO33" s="74"/>
      <x:c r="AP33" s="74"/>
      <x:c r="AQ33" s="74"/>
      <x:c r="AR33" s="74"/>
      <x:c r="AS33" s="74"/>
      <x:c r="AT33" s="11" t="n">
        <x:f>A33</x:f>
        <x:v>46066</x:v>
      </x:c>
      <x:c r="AU33" s="13" t="n">
        <x:f>B33</x:f>
        <x:v>-0.002834740277442252</x:v>
      </x:c>
      <x:c r="AV33" s="13" t="n">
        <x:f>'Market Data'!U35</x:f>
        <x:v>0.0007046233276368774</x:v>
      </x:c>
      <x:c r="AW33" s="13" t="n">
        <x:f>'Market Data'!W35-'Market Data'!U35</x:f>
        <x:v>0.012472481838355254</x:v>
      </x:c>
      <x:c r="AX33" s="13" t="n">
        <x:f>'Market Data'!X35-'Market Data'!U35</x:f>
        <x:v>0.004411344258029359</x:v>
      </x:c>
      <x:c r="AY33" s="13" t="n">
        <x:f>'Market Data'!Y35-'Market Data'!U35</x:f>
        <x:v>0.010571768227065625</x:v>
      </x:c>
      <x:c r="AZ33" s="35" t="n">
        <x:f>AZ32*(1+AV33)</x:f>
        <x:v>0.9979215417111116</x:v>
      </x:c>
      <x:c r="BA33" s="35" t="n">
        <x:f>BA32*(1+AW33)</x:f>
        <x:v>1.0596275059171083</x:v>
      </x:c>
      <x:c r="BB33" s="35" t="n">
        <x:f>BB32*(1+AX33)</x:f>
        <x:v>0.9980079881190699</x:v>
      </x:c>
      <x:c r="BC33" s="35" t="n">
        <x:f>BC32*(1+AY33)</x:f>
        <x:v>1.0900327217938324</x:v>
      </x:c>
      <x:c r="BG33" s="13" t="n">
        <x:f>0.5*AI33+0.5*AK33</x:f>
        <x:v>0.011391963284321072</x:v>
      </x:c>
      <x:c r="BH33" s="13" t="n">
        <x:f>0.5*AJ33-0.5*AG33</x:f>
        <x:v>-0.0027456787209987343</x:v>
      </x:c>
    </x:row>
    <x:row r="34">
      <x:c r="A34" s="100" t="n">
        <x:f>'Market Data'!A36</x:f>
        <x:v>46070</x:v>
      </x:c>
      <x:c r="B34" s="101" t="n">
        <x:f>'Portfolio'!$F$6*INDEX('Market Data'!$U36:$AL36,1,MATCH('Portfolio'!$B$6,'Market Data'!$U$5:$AL$5,0))+'Portfolio'!$F$7*INDEX('Market Data'!$U36:$AL36,1,MATCH('Portfolio'!$B$7,'Market Data'!$U$5:$AL$5,0))+'Portfolio'!$F$8*INDEX('Market Data'!$U36:$AL36,1,MATCH('Portfolio'!$B$8,'Market Data'!$U$5:$AL$5,0))+'Portfolio'!$F$9*INDEX('Market Data'!$U36:$AL36,1,MATCH('Portfolio'!$B$9,'Market Data'!$U$5:$AL$5,0))+'Portfolio'!$F$10*INDEX('Market Data'!$U36:$AL36,1,MATCH('Portfolio'!$B$10,'Market Data'!$U$5:$AL$5,0))+'Portfolio'!$F$11*INDEX('Market Data'!$U36:$AL36,1,MATCH('Portfolio'!$B$11,'Market Data'!$U$5:$AL$5,0))+'Portfolio'!$F$12*INDEX('Market Data'!$U36:$AL36,1,MATCH('Portfolio'!$B$12,'Market Data'!$U$5:$AL$5,0))+'Portfolio'!$F$13*INDEX('Market Data'!$U36:$AL36,1,MATCH('Portfolio'!$B$13,'Market Data'!$U$5:$AL$5,0))</x:f>
        <x:v>-0.003975727859310654</x:v>
      </x:c>
      <x:c r="C34" s="101" t="n">
        <x:f>-'Portfolio'!$D$24*INDEX('Market Data'!$U36:$AL36,1,MATCH('Portfolio'!$D$20,'Market Data'!$U$5:$AL$5,0))</x:f>
        <x:v>-0.001186707132753589</x:v>
      </x:c>
      <x:c r="D34" s="101" t="n">
        <x:f>B34+C34</x:f>
        <x:v>-0.005162434992064243</x:v>
      </x:c>
      <x:c r="E34" s="101" t="n">
        <x:f>'Market Data'!U36</x:f>
        <x:v>0.0016134293041962788</x:v>
      </x:c>
      <x:c r="F34" s="101" t="n">
        <x:f>'Market Data'!V36</x:f>
        <x:v>-0.001030123515214476</x:v>
      </x:c>
      <x:c r="G34" s="101" t="n">
        <x:f>'Market Data'!W36</x:f>
        <x:v>0.00030425487117424765</x:v>
      </x:c>
      <x:c r="H34" s="102" t="n">
        <x:f>H33*(1+B34)</x:f>
        <x:v>1.073472567081476</x:v>
      </x:c>
      <x:c r="I34" s="102" t="n">
        <x:f>I33*(1+D34)</x:f>
        <x:v>1.0745478284802055</x:v>
      </x:c>
      <x:c r="J34" s="102" t="n">
        <x:f>J33*(1+E34)</x:f>
        <x:v>0.999531617569797</x:v>
      </x:c>
      <x:c r="K34" s="102" t="n">
        <x:f>K33*(1+F34)</x:f>
        <x:v>0.980721424868747</x:v>
      </x:c>
      <x:c r="L34" s="102" t="n">
        <x:f>L33*(1+G34)</x:f>
        <x:v>1.057319823630552</x:v>
      </x:c>
      <x:c r="M34" s="102" t="n">
        <x:f>MAX(M33,H34)</x:f>
        <x:v>1.0849315770483032</x:v>
      </x:c>
      <x:c r="N34" s="98" t="n">
        <x:f>H34/M34-1</x:f>
        <x:v>-0.01056196557390554</x:v>
      </x:c>
      <x:c r="O34" s="102" t="n">
        <x:f>MAX(O33,I34)</x:f>
        <x:v>1.0837577416952866</x:v>
      </x:c>
      <x:c r="P34" s="98" t="n">
        <x:f>I34/O34-1</x:f>
        <x:v>-0.008498129112023078</x:v>
      </x:c>
      <x:c r="Q34" s="102" t="n">
        <x:f>MAX(Q33,J34)</x:f>
        <x:v>1.0180336239519354</x:v>
      </x:c>
      <x:c r="R34" s="98" t="n">
        <x:f>J34/Q34-1</x:f>
        <x:v>-0.01817425863628641</x:v>
      </x:c>
      <x:c r="S34" s="102" t="n">
        <x:f>MAX(S33,K34)</x:f>
        <x:v>1.0327830771142004</x:v>
      </x:c>
      <x:c r="T34" s="98" t="n">
        <x:f>K34/S34-1</x:f>
        <x:v>-0.05040908725085225</x:v>
      </x:c>
      <x:c r="U34" s="102" t="n">
        <x:f>MAX(U33,L34)</x:f>
        <x:v>1.0844521503640687</x:v>
      </x:c>
      <x:c r="V34" s="98" t="n">
        <x:f>L34/U34-1</x:f>
        <x:v>-0.02501938580176899</x:v>
      </x:c>
      <x:c r="W34" s="101" t="n">
        <x:f>INDEX('Market Data'!$U36:$AL36,1,MATCH('Portfolio'!$B$6,'Market Data'!$U$5:$AL$5,0))</x:f>
        <x:v>0.011815522008602697</x:v>
      </x:c>
      <x:c r="X34" s="101" t="n">
        <x:f>INDEX('Market Data'!$U36:$AL36,1,MATCH('Portfolio'!$B$7,'Market Data'!$U$5:$AL$5,0))</x:f>
        <x:v>-0.028858801485320273</x:v>
      </x:c>
      <x:c r="Y34" s="101" t="n">
        <x:f>INDEX('Market Data'!$U36:$AL36,1,MATCH('Portfolio'!$B$8,'Market Data'!$U$5:$AL$5,0))</x:f>
        <x:v>-0.005895865153797364</x:v>
      </x:c>
      <x:c r="Z34" s="101" t="n">
        <x:f>INDEX('Market Data'!$U36:$AL36,1,MATCH('Portfolio'!$B$9,'Market Data'!$U$5:$AL$5,0))</x:f>
        <x:v>-0.003798009836252003</x:v>
      </x:c>
      <x:c r="AA34" s="101" t="n">
        <x:f>INDEX('Market Data'!$U36:$AL36,1,MATCH('Portfolio'!$B$10,'Market Data'!$U$5:$AL$5,0))</x:f>
        <x:v>0.015138027414531408</x:v>
      </x:c>
      <x:c r="AB34" s="101" t="n">
        <x:f>INDEX('Market Data'!$U36:$AL36,1,MATCH('Portfolio'!$B$11,'Market Data'!$U$5:$AL$5,0))</x:f>
        <x:v>-0.006313300410647926</x:v>
      </x:c>
      <x:c r="AC34" s="101" t="n">
        <x:f>INDEX('Market Data'!$U36:$AL36,1,MATCH('Portfolio'!$B$12,'Market Data'!$U$5:$AL$5,0))</x:f>
        <x:v>-0.0311702543391007</x:v>
      </x:c>
      <x:c r="AD34" s="101" t="n">
        <x:f>INDEX('Market Data'!$U36:$AL36,1,MATCH('Portfolio'!$B$13,'Market Data'!$U$5:$AL$5,0))</x:f>
        <x:v>0.0016134293041962788</x:v>
      </x:c>
      <x:c r="AE34" s="101" t="n">
        <x:f>INDEX('Market Data'!$U36:$AL36,1,MATCH("SPY",'Market Data'!$U$5:$AL$5,0))</x:f>
        <x:v>0.0016134293041962788</x:v>
      </x:c>
      <x:c r="AF34" s="101" t="n">
        <x:f>INDEX('Market Data'!$U36:$AL36,1,MATCH("QQQ",'Market Data'!$U$5:$AL$5,0))</x:f>
        <x:v>-0.001030123515214476</x:v>
      </x:c>
      <x:c r="AG34" s="101" t="n">
        <x:f>INDEX('Market Data'!$U36:$AL36,1,MATCH("TLT",'Market Data'!$U$5:$AL$5,0))</x:f>
        <x:v>0.001671816785574931</x:v>
      </x:c>
      <x:c r="AH34" s="101" t="n">
        <x:f>INDEX('Market Data'!$U36:$AL36,1,MATCH("HYG",'Market Data'!$U$5:$AL$5,0))</x:f>
        <x:v>-0.0004947854035667332</x:v>
      </x:c>
      <x:c r="AI34" s="101" t="n">
        <x:f>INDEX('Market Data'!$U36:$AL36,1,MATCH("GLD",'Market Data'!$U$5:$AL$5,0))</x:f>
        <x:v>-0.0311702543391007</x:v>
      </x:c>
      <x:c r="AJ34" s="101" t="n">
        <x:f>INDEX('Market Data'!$U36:$AL36,1,MATCH("UUP",'Market Data'!$U$5:$AL$5,0))</x:f>
        <x:v>0.003355710425502423</x:v>
      </x:c>
      <x:c r="AK34" s="101" t="n">
        <x:f>INDEX('Market Data'!$U36:$AL36,1,MATCH("USO",'Market Data'!$U$5:$AL$5,0))</x:f>
        <x:v>-0.006428730725819509</x:v>
      </x:c>
      <x:c r="AL34" s="101" t="n">
        <x:f>INDEX('Market Data'!$U36:$AL36,1,MATCH('Portfolio'!$D$20,'Market Data'!$U$5:$AL$5,0))</x:f>
        <x:v>0.0016134293041962788</x:v>
      </x:c>
      <x:c r="AM34" s="74" t="str"/>
      <x:c r="AN34" s="74"/>
      <x:c r="AO34" s="74"/>
      <x:c r="AP34" s="74"/>
      <x:c r="AQ34" s="74"/>
      <x:c r="AR34" s="74"/>
      <x:c r="AS34" s="74"/>
      <x:c r="AT34" s="11" t="n">
        <x:f>A34</x:f>
        <x:v>46070</x:v>
      </x:c>
      <x:c r="AU34" s="13" t="n">
        <x:f>B34</x:f>
        <x:v>-0.003975727859310654</x:v>
      </x:c>
      <x:c r="AV34" s="13" t="n">
        <x:f>'Market Data'!U36</x:f>
        <x:v>0.0016134293041962788</x:v>
      </x:c>
      <x:c r="AW34" s="13" t="n">
        <x:f>'Market Data'!W36-'Market Data'!U36</x:f>
        <x:v>-0.0013091744330220312</x:v>
      </x:c>
      <x:c r="AX34" s="13" t="n">
        <x:f>'Market Data'!X36-'Market Data'!U36</x:f>
        <x:v>-0.0009375218031886234</x:v>
      </x:c>
      <x:c r="AY34" s="13" t="n">
        <x:f>'Market Data'!Y36-'Market Data'!U36</x:f>
        <x:v>-0.006297928817618814</x:v>
      </x:c>
      <x:c r="AZ34" s="35" t="n">
        <x:f>AZ33*(1+AV34)</x:f>
        <x:v>0.999531617569797</x:v>
      </x:c>
      <x:c r="BA34" s="35" t="n">
        <x:f>BA33*(1+AW34)</x:f>
        <x:v>1.0582402686778347</x:v>
      </x:c>
      <x:c r="BB34" s="35" t="n">
        <x:f>BB33*(1+AX34)</x:f>
        <x:v>0.9970723338704518</x:v>
      </x:c>
      <x:c r="BC34" s="35" t="n">
        <x:f>BC33*(1+AY34)</x:f>
        <x:v>1.0831677733030995</x:v>
      </x:c>
      <x:c r="BG34" s="13" t="n">
        <x:f>0.5*AI34+0.5*AK34</x:f>
        <x:v>-0.018799492532460105</x:v>
      </x:c>
      <x:c r="BH34" s="13" t="n">
        <x:f>0.5*AJ34-0.5*AG34</x:f>
        <x:v>0.0008419468199637459</x:v>
      </x:c>
    </x:row>
    <x:row r="35">
      <x:c r="A35" s="100" t="n">
        <x:f>'Market Data'!A37</x:f>
        <x:v>46071</x:v>
      </x:c>
      <x:c r="B35" s="101" t="n">
        <x:f>'Portfolio'!$F$6*INDEX('Market Data'!$U37:$AL37,1,MATCH('Portfolio'!$B$6,'Market Data'!$U$5:$AL$5,0))+'Portfolio'!$F$7*INDEX('Market Data'!$U37:$AL37,1,MATCH('Portfolio'!$B$7,'Market Data'!$U$5:$AL$5,0))+'Portfolio'!$F$8*INDEX('Market Data'!$U37:$AL37,1,MATCH('Portfolio'!$B$8,'Market Data'!$U$5:$AL$5,0))+'Portfolio'!$F$9*INDEX('Market Data'!$U37:$AL37,1,MATCH('Portfolio'!$B$9,'Market Data'!$U$5:$AL$5,0))+'Portfolio'!$F$10*INDEX('Market Data'!$U37:$AL37,1,MATCH('Portfolio'!$B$10,'Market Data'!$U$5:$AL$5,0))+'Portfolio'!$F$11*INDEX('Market Data'!$U37:$AL37,1,MATCH('Portfolio'!$B$11,'Market Data'!$U$5:$AL$5,0))+'Portfolio'!$F$12*INDEX('Market Data'!$U37:$AL37,1,MATCH('Portfolio'!$B$12,'Market Data'!$U$5:$AL$5,0))+'Portfolio'!$F$13*INDEX('Market Data'!$U37:$AL37,1,MATCH('Portfolio'!$B$13,'Market Data'!$U$5:$AL$5,0))</x:f>
        <x:v>0.009357310591622188</x:v>
      </x:c>
      <x:c r="C35" s="101" t="n">
        <x:f>-'Portfolio'!$D$24*INDEX('Market Data'!$U37:$AL37,1,MATCH('Portfolio'!$D$20,'Market Data'!$U$5:$AL$5,0))</x:f>
        <x:v>-0.0037053185480611637</x:v>
      </x:c>
      <x:c r="D35" s="101" t="n">
        <x:f>B35+C35</x:f>
        <x:v>0.005651992043561024</x:v>
      </x:c>
      <x:c r="E35" s="101" t="n">
        <x:f>'Market Data'!U37</x:f>
        <x:v>0.005037695790158558</x:v>
      </x:c>
      <x:c r="F35" s="101" t="n">
        <x:f>'Market Data'!V37</x:f>
        <x:v>0.00746716866302255</x:v>
      </x:c>
      <x:c r="G35" s="101" t="n">
        <x:f>'Market Data'!W37</x:f>
        <x:v>0.0036115188282788147</x:v>
      </x:c>
      <x:c r="H35" s="102" t="n">
        <x:f>H34*(1+B35)</x:f>
        <x:v>1.0835173833032434</x:v>
      </x:c>
      <x:c r="I35" s="102" t="n">
        <x:f>I34*(1+D35)</x:f>
        <x:v>1.0806211642572012</x:v>
      </x:c>
      <x:c r="J35" s="102" t="n">
        <x:f>J34*(1+E35)</x:f>
        <x:v>1.0045669537917588</x:v>
      </x:c>
      <x:c r="K35" s="102" t="n">
        <x:f>K34*(1+F35)</x:f>
        <x:v>0.9880446371596817</x:v>
      </x:c>
      <x:c r="L35" s="102" t="n">
        <x:f>L34*(1+G35)</x:f>
        <x:v>1.0611383540811063</x:v>
      </x:c>
      <x:c r="M35" s="102" t="n">
        <x:f>MAX(M34,H35)</x:f>
        <x:v>1.0849315770483032</x:v>
      </x:c>
      <x:c r="N35" s="98" t="n">
        <x:f>H35/M35-1</x:f>
        <x:v>-0.0013034865746163193</x:v>
      </x:c>
      <x:c r="O35" s="102" t="n">
        <x:f>MAX(O34,I35)</x:f>
        <x:v>1.0837577416952866</x:v>
      </x:c>
      <x:c r="P35" s="98" t="n">
        <x:f>I35/O35-1</x:f>
        <x:v>-0.002894168426588517</x:v>
      </x:c>
      <x:c r="Q35" s="102" t="n">
        <x:f>MAX(Q34,J35)</x:f>
        <x:v>1.0180336239519354</x:v>
      </x:c>
      <x:c r="R35" s="98" t="n">
        <x:f>J35/Q35-1</x:f>
        <x:v>-0.013228119232349123</x:v>
      </x:c>
      <x:c r="S35" s="102" t="n">
        <x:f>MAX(S34,K35)</x:f>
        <x:v>1.0327830771142004</x:v>
      </x:c>
      <x:c r="T35" s="98" t="n">
        <x:f>K35/S35-1</x:f>
        <x:v>-0.043318331744480854</x:v>
      </x:c>
      <x:c r="U35" s="102" t="n">
        <x:f>MAX(U34,L35)</x:f>
        <x:v>1.0844521503640687</x:v>
      </x:c>
      <x:c r="V35" s="98" t="n">
        <x:f>L35/U35-1</x:f>
        <x:v>-0.021498224956385203</x:v>
      </x:c>
      <x:c r="W35" s="101" t="n">
        <x:f>INDEX('Market Data'!$U37:$AL37,1,MATCH('Portfolio'!$B$6,'Market Data'!$U$5:$AL$5,0))</x:f>
        <x:v>0.016272839831405816</x:v>
      </x:c>
      <x:c r="X35" s="101" t="n">
        <x:f>INDEX('Market Data'!$U37:$AL37,1,MATCH('Portfolio'!$B$7,'Market Data'!$U$5:$AL$5,0))</x:f>
        <x:v>0.05295423111716979</x:v>
      </x:c>
      <x:c r="Y35" s="101" t="n">
        <x:f>INDEX('Market Data'!$U37:$AL37,1,MATCH('Portfolio'!$B$8,'Market Data'!$U$5:$AL$5,0))</x:f>
        <x:v>-0.00532674515214171</x:v>
      </x:c>
      <x:c r="Z35" s="101" t="n">
        <x:f>INDEX('Market Data'!$U37:$AL37,1,MATCH('Portfolio'!$B$9,'Market Data'!$U$5:$AL$5,0))</x:f>
        <x:v>-0.014951044327402796</x:v>
      </x:c>
      <x:c r="AA35" s="101" t="n">
        <x:f>INDEX('Market Data'!$U37:$AL37,1,MATCH('Portfolio'!$B$10,'Market Data'!$U$5:$AL$5,0))</x:f>
        <x:v>0.005372250834655201</x:v>
      </x:c>
      <x:c r="AB35" s="101" t="n">
        <x:f>INDEX('Market Data'!$U37:$AL37,1,MATCH('Portfolio'!$B$11,'Market Data'!$U$5:$AL$5,0))</x:f>
        <x:v>-0.015779815026435884</x:v>
      </x:c>
      <x:c r="AC35" s="101" t="n">
        <x:f>INDEX('Market Data'!$U37:$AL37,1,MATCH('Portfolio'!$B$12,'Market Data'!$U$5:$AL$5,0))</x:f>
        <x:v>0.022489929267582198</x:v>
      </x:c>
      <x:c r="AD35" s="101" t="n">
        <x:f>INDEX('Market Data'!$U37:$AL37,1,MATCH('Portfolio'!$B$13,'Market Data'!$U$5:$AL$5,0))</x:f>
        <x:v>0.005037695790158558</x:v>
      </x:c>
      <x:c r="AE35" s="101" t="n">
        <x:f>INDEX('Market Data'!$U37:$AL37,1,MATCH("SPY",'Market Data'!$U$5:$AL$5,0))</x:f>
        <x:v>0.005037695790158558</x:v>
      </x:c>
      <x:c r="AF35" s="101" t="n">
        <x:f>INDEX('Market Data'!$U37:$AL37,1,MATCH("QQQ",'Market Data'!$U$5:$AL$5,0))</x:f>
        <x:v>0.00746716866302255</x:v>
      </x:c>
      <x:c r="AG35" s="101" t="n">
        <x:f>INDEX('Market Data'!$U37:$AL37,1,MATCH("TLT",'Market Data'!$U$5:$AL$5,0))</x:f>
        <x:v>-0.003783138308485645</x:v>
      </x:c>
      <x:c r="AH35" s="101" t="n">
        <x:f>INDEX('Market Data'!$U37:$AL37,1,MATCH("HYG",'Market Data'!$U$5:$AL$5,0))</x:f>
        <x:v>0.0012377225045503426</x:v>
      </x:c>
      <x:c r="AI35" s="101" t="n">
        <x:f>INDEX('Market Data'!$U37:$AL37,1,MATCH("GLD",'Market Data'!$U$5:$AL$5,0))</x:f>
        <x:v>0.022489929267582198</x:v>
      </x:c>
      <x:c r="AJ35" s="101" t="n">
        <x:f>INDEX('Market Data'!$U37:$AL37,1,MATCH("UUP",'Market Data'!$U$5:$AL$5,0))</x:f>
        <x:v>0.006317357014414604</x:v>
      </x:c>
      <x:c r="AK35" s="101" t="n">
        <x:f>INDEX('Market Data'!$U37:$AL37,1,MATCH("USO",'Market Data'!$U$5:$AL$5,0))</x:f>
        <x:v>0.048461613710060636</x:v>
      </x:c>
      <x:c r="AL35" s="101" t="n">
        <x:f>INDEX('Market Data'!$U37:$AL37,1,MATCH('Portfolio'!$D$20,'Market Data'!$U$5:$AL$5,0))</x:f>
        <x:v>0.005037695790158558</x:v>
      </x:c>
      <x:c r="AM35" s="74" t="str"/>
      <x:c r="AN35" s="74"/>
      <x:c r="AO35" s="74"/>
      <x:c r="AP35" s="74"/>
      <x:c r="AQ35" s="74"/>
      <x:c r="AR35" s="74"/>
      <x:c r="AS35" s="74"/>
      <x:c r="AT35" s="11" t="n">
        <x:f>A35</x:f>
        <x:v>46071</x:v>
      </x:c>
      <x:c r="AU35" s="13" t="n">
        <x:f>B35</x:f>
        <x:v>0.009357310591622188</x:v>
      </x:c>
      <x:c r="AV35" s="13" t="n">
        <x:f>'Market Data'!U37</x:f>
        <x:v>0.005037695790158558</x:v>
      </x:c>
      <x:c r="AW35" s="13" t="n">
        <x:f>'Market Data'!W37-'Market Data'!U37</x:f>
        <x:v>-0.0014261769618797437</x:v>
      </x:c>
      <x:c r="AX35" s="13" t="n">
        <x:f>'Market Data'!X37-'Market Data'!U37</x:f>
        <x:v>0.0022741597652475853</x:v>
      </x:c>
      <x:c r="AY35" s="13" t="n">
        <x:f>'Market Data'!Y37-'Market Data'!U37</x:f>
        <x:v>0.004574428657643903</x:v>
      </x:c>
      <x:c r="AZ35" s="35" t="n">
        <x:f>AZ34*(1+AV35)</x:f>
        <x:v>1.0045669537917588</x:v>
      </x:c>
      <x:c r="BA35" s="35" t="n">
        <x:f>BA34*(1+AW35)</x:f>
        <x:v>1.056731030786513</x:v>
      </x:c>
      <x:c r="BB35" s="35" t="n">
        <x:f>BB34*(1+AX35)</x:f>
        <x:v>0.9993398356551815</x:v>
      </x:c>
      <x:c r="BC35" s="35" t="n">
        <x:f>BC34*(1+AY35)</x:f>
        <x:v>1.0881226470063337</x:v>
      </x:c>
      <x:c r="BG35" s="13" t="n">
        <x:f>0.5*AI35+0.5*AK35</x:f>
        <x:v>0.03547577148882142</x:v>
      </x:c>
      <x:c r="BH35" s="13" t="n">
        <x:f>0.5*AJ35-0.5*AG35</x:f>
        <x:v>0.005050247661450125</x:v>
      </x:c>
    </x:row>
    <x:row r="36">
      <x:c r="A36" s="100" t="n">
        <x:f>'Market Data'!A38</x:f>
        <x:v>46072</x:v>
      </x:c>
      <x:c r="B36" s="101" t="n">
        <x:f>'Portfolio'!$F$6*INDEX('Market Data'!$U38:$AL38,1,MATCH('Portfolio'!$B$6,'Market Data'!$U$5:$AL$5,0))+'Portfolio'!$F$7*INDEX('Market Data'!$U38:$AL38,1,MATCH('Portfolio'!$B$7,'Market Data'!$U$5:$AL$5,0))+'Portfolio'!$F$8*INDEX('Market Data'!$U38:$AL38,1,MATCH('Portfolio'!$B$8,'Market Data'!$U$5:$AL$5,0))+'Portfolio'!$F$9*INDEX('Market Data'!$U38:$AL38,1,MATCH('Portfolio'!$B$9,'Market Data'!$U$5:$AL$5,0))+'Portfolio'!$F$10*INDEX('Market Data'!$U38:$AL38,1,MATCH('Portfolio'!$B$10,'Market Data'!$U$5:$AL$5,0))+'Portfolio'!$F$11*INDEX('Market Data'!$U38:$AL38,1,MATCH('Portfolio'!$B$11,'Market Data'!$U$5:$AL$5,0))+'Portfolio'!$F$12*INDEX('Market Data'!$U38:$AL38,1,MATCH('Portfolio'!$B$12,'Market Data'!$U$5:$AL$5,0))+'Portfolio'!$F$13*INDEX('Market Data'!$U38:$AL38,1,MATCH('Portfolio'!$B$13,'Market Data'!$U$5:$AL$5,0))</x:f>
        <x:v>-0.002669393386625978</x:v>
      </x:c>
      <x:c r="C36" s="101" t="n">
        <x:f>-'Portfolio'!$D$24*INDEX('Market Data'!$U38:$AL38,1,MATCH('Portfolio'!$D$20,'Market Data'!$U$5:$AL$5,0))</x:f>
        <x:v>0.0019398859739434935</x:v>
      </x:c>
      <x:c r="D36" s="101" t="n">
        <x:f>B36+C36</x:f>
        <x:v>-0.0007295074126824847</x:v>
      </x:c>
      <x:c r="E36" s="101" t="n">
        <x:f>'Market Data'!U38</x:f>
        <x:v>-0.002637440014283343</x:v>
      </x:c>
      <x:c r="F36" s="101" t="n">
        <x:f>'Market Data'!V38</x:f>
        <x:v>-0.003829676015125183</x:v>
      </x:c>
      <x:c r="G36" s="101" t="n">
        <x:f>'Market Data'!W38</x:f>
        <x:v>0.002310717345405555</x:v>
      </x:c>
      <x:c r="H36" s="102" t="n">
        <x:f>H35*(1+B36)</x:f>
        <x:v>1.0806250491659595</x:v>
      </x:c>
      <x:c r="I36" s="102" t="n">
        <x:f>I35*(1+D36)</x:f>
        <x:v>1.0798328431075739</x:v>
      </x:c>
      <x:c r="J36" s="102" t="n">
        <x:f>J35*(1+E36)</x:f>
        <x:v>1.0019174687108017</x:v>
      </x:c>
      <x:c r="K36" s="102" t="n">
        <x:f>K35*(1+F36)</x:f>
        <x:v>0.9842607463108782</x:v>
      </x:c>
      <x:c r="L36" s="102" t="n">
        <x:f>L35*(1+G36)</x:f>
        <x:v>1.0635903448817567</x:v>
      </x:c>
      <x:c r="M36" s="102" t="n">
        <x:f>MAX(M35,H36)</x:f>
        <x:v>1.0849315770483032</x:v>
      </x:c>
      <x:c r="N36" s="98" t="n">
        <x:f>H36/M36-1</x:f>
        <x:v>-0.003969400442800475</x:v>
      </x:c>
      <x:c r="O36" s="102" t="n">
        <x:f>MAX(O35,I36)</x:f>
        <x:v>1.0837577416952866</x:v>
      </x:c>
      <x:c r="P36" s="98" t="n">
        <x:f>I36/O36-1</x:f>
        <x:v>-0.0036215645219503934</x:v>
      </x:c>
      <x:c r="Q36" s="102" t="n">
        <x:f>MAX(Q35,J36)</x:f>
        <x:v>1.0180336239519354</x:v>
      </x:c>
      <x:c r="R36" s="98" t="n">
        <x:f>J36/Q36-1</x:f>
        <x:v>-0.015830670875655373</x:v>
      </x:c>
      <x:c r="S36" s="102" t="n">
        <x:f>MAX(S35,K36)</x:f>
        <x:v>1.0327830771142004</x:v>
      </x:c>
      <x:c r="T36" s="98" t="n">
        <x:f>K36/S36-1</x:f>
        <x:v>-0.04698211258350893</x:v>
      </x:c>
      <x:c r="U36" s="102" t="n">
        <x:f>MAX(U35,L36)</x:f>
        <x:v>1.0844521503640687</x:v>
      </x:c>
      <x:c r="V36" s="98" t="n">
        <x:f>L36/U36-1</x:f>
        <x:v>-0.019237183932281687</x:v>
      </x:c>
      <x:c r="W36" s="101" t="n">
        <x:f>INDEX('Market Data'!$U38:$AL38,1,MATCH('Portfolio'!$B$6,'Market Data'!$U$5:$AL$5,0))</x:f>
        <x:v>-0.00042552512892679584</x:v>
      </x:c>
      <x:c r="X36" s="101" t="n">
        <x:f>INDEX('Market Data'!$U38:$AL38,1,MATCH('Portfolio'!$B$7,'Market Data'!$U$5:$AL$5,0))</x:f>
        <x:v>-0.008552147002512278</x:v>
      </x:c>
      <x:c r="Y36" s="101" t="n">
        <x:f>INDEX('Market Data'!$U38:$AL38,1,MATCH('Portfolio'!$B$8,'Market Data'!$U$5:$AL$5,0))</x:f>
        <x:v>-0.005162028499410054</x:v>
      </x:c>
      <x:c r="Z36" s="101" t="n">
        <x:f>INDEX('Market Data'!$U38:$AL38,1,MATCH('Portfolio'!$B$9,'Market Data'!$U$5:$AL$5,0))</x:f>
        <x:v>0.0026063345875353416</x:v>
      </x:c>
      <x:c r="AA36" s="101" t="n">
        <x:f>INDEX('Market Data'!$U38:$AL38,1,MATCH('Portfolio'!$B$10,'Market Data'!$U$5:$AL$5,0))</x:f>
        <x:v>-0.002364231324463506</x:v>
      </x:c>
      <x:c r="AB36" s="101" t="n">
        <x:f>INDEX('Market Data'!$U38:$AL38,1,MATCH('Portfolio'!$B$11,'Market Data'!$U$5:$AL$5,0))</x:f>
        <x:v>-0.008292552897584127</x:v>
      </x:c>
      <x:c r="AC36" s="101" t="n">
        <x:f>INDEX('Market Data'!$U38:$AL38,1,MATCH('Portfolio'!$B$12,'Market Data'!$U$5:$AL$5,0))</x:f>
        <x:v>0.0027930496262249527</x:v>
      </x:c>
      <x:c r="AD36" s="101" t="n">
        <x:f>INDEX('Market Data'!$U38:$AL38,1,MATCH('Portfolio'!$B$13,'Market Data'!$U$5:$AL$5,0))</x:f>
        <x:v>-0.002637440014283343</x:v>
      </x:c>
      <x:c r="AE36" s="101" t="n">
        <x:f>INDEX('Market Data'!$U38:$AL38,1,MATCH("SPY",'Market Data'!$U$5:$AL$5,0))</x:f>
        <x:v>-0.002637440014283343</x:v>
      </x:c>
      <x:c r="AF36" s="101" t="n">
        <x:f>INDEX('Market Data'!$U38:$AL38,1,MATCH("QQQ",'Market Data'!$U$5:$AL$5,0))</x:f>
        <x:v>-0.003829676015125183</x:v>
      </x:c>
      <x:c r="AG36" s="101" t="n">
        <x:f>INDEX('Market Data'!$U38:$AL38,1,MATCH("TLT",'Market Data'!$U$5:$AL$5,0))</x:f>
        <x:v>0.0010052887691771595</x:v>
      </x:c>
      <x:c r="AH36" s="101" t="n">
        <x:f>INDEX('Market Data'!$U38:$AL38,1,MATCH("HYG",'Market Data'!$U$5:$AL$5,0))</x:f>
        <x:v>0.0003706917218855299</x:v>
      </x:c>
      <x:c r="AI36" s="101" t="n">
        <x:f>INDEX('Market Data'!$U38:$AL38,1,MATCH("GLD",'Market Data'!$U$5:$AL$5,0))</x:f>
        <x:v>0.0027930496262249527</x:v>
      </x:c>
      <x:c r="AJ36" s="101" t="n">
        <x:f>INDEX('Market Data'!$U38:$AL38,1,MATCH("UUP",'Market Data'!$U$5:$AL$5,0))</x:f>
        <x:v>0.0014771386868552838</x:v>
      </x:c>
      <x:c r="AK36" s="101" t="n">
        <x:f>INDEX('Market Data'!$U38:$AL38,1,MATCH("USO",'Market Data'!$U$5:$AL$5,0))</x:f>
        <x:v>0.022544091701861335</x:v>
      </x:c>
      <x:c r="AL36" s="101" t="n">
        <x:f>INDEX('Market Data'!$U38:$AL38,1,MATCH('Portfolio'!$D$20,'Market Data'!$U$5:$AL$5,0))</x:f>
        <x:v>-0.002637440014283343</x:v>
      </x:c>
      <x:c r="AM36" s="74" t="str"/>
      <x:c r="AN36" s="74"/>
      <x:c r="AO36" s="74"/>
      <x:c r="AP36" s="74"/>
      <x:c r="AQ36" s="74"/>
      <x:c r="AR36" s="74"/>
      <x:c r="AS36" s="74"/>
      <x:c r="AT36" s="11" t="n">
        <x:f>A36</x:f>
        <x:v>46072</x:v>
      </x:c>
      <x:c r="AU36" s="13" t="n">
        <x:f>B36</x:f>
        <x:v>-0.002669393386625978</x:v>
      </x:c>
      <x:c r="AV36" s="13" t="n">
        <x:f>'Market Data'!U38</x:f>
        <x:v>-0.002637440014283343</x:v>
      </x:c>
      <x:c r="AW36" s="13" t="n">
        <x:f>'Market Data'!W38-'Market Data'!U38</x:f>
        <x:v>0.004948157359688898</x:v>
      </x:c>
      <x:c r="AX36" s="13" t="n">
        <x:f>'Market Data'!X38-'Market Data'!U38</x:f>
        <x:v>0.001887900906497153</x:v>
      </x:c>
      <x:c r="AY36" s="13" t="n">
        <x:f>'Market Data'!Y38-'Market Data'!U38</x:f>
        <x:v>-0.0034032278093544255</x:v>
      </x:c>
      <x:c r="AZ36" s="35" t="n">
        <x:f>AZ35*(1+AV36)</x:f>
        <x:v>1.0019174687108017</x:v>
      </x:c>
      <x:c r="BA36" s="35" t="n">
        <x:f>BA35*(1+AW36)</x:f>
        <x:v>1.061959902213711</x:v>
      </x:c>
      <x:c r="BB36" s="35" t="n">
        <x:f>BB35*(1+AX36)</x:f>
        <x:v>1.0012264902368135</x:v>
      </x:c>
      <x:c r="BC36" s="35" t="n">
        <x:f>BC35*(1+AY36)</x:f>
        <x:v>1.0844195177540534</x:v>
      </x:c>
      <x:c r="BG36" s="13" t="n">
        <x:f>0.5*AI36+0.5*AK36</x:f>
        <x:v>0.012668570664043144</x:v>
      </x:c>
      <x:c r="BH36" s="13" t="n">
        <x:f>0.5*AJ36-0.5*AG36</x:f>
        <x:v>0.00023592495883906217</x:v>
      </x:c>
    </x:row>
    <x:row r="37">
      <x:c r="A37" s="100" t="n">
        <x:f>'Market Data'!A39</x:f>
        <x:v>46073</x:v>
      </x:c>
      <x:c r="B37" s="101" t="n">
        <x:f>'Portfolio'!$F$6*INDEX('Market Data'!$U39:$AL39,1,MATCH('Portfolio'!$B$6,'Market Data'!$U$5:$AL$5,0))+'Portfolio'!$F$7*INDEX('Market Data'!$U39:$AL39,1,MATCH('Portfolio'!$B$7,'Market Data'!$U$5:$AL$5,0))+'Portfolio'!$F$8*INDEX('Market Data'!$U39:$AL39,1,MATCH('Portfolio'!$B$8,'Market Data'!$U$5:$AL$5,0))+'Portfolio'!$F$9*INDEX('Market Data'!$U39:$AL39,1,MATCH('Portfolio'!$B$9,'Market Data'!$U$5:$AL$5,0))+'Portfolio'!$F$10*INDEX('Market Data'!$U39:$AL39,1,MATCH('Portfolio'!$B$10,'Market Data'!$U$5:$AL$5,0))+'Portfolio'!$F$11*INDEX('Market Data'!$U39:$AL39,1,MATCH('Portfolio'!$B$11,'Market Data'!$U$5:$AL$5,0))+'Portfolio'!$F$12*INDEX('Market Data'!$U39:$AL39,1,MATCH('Portfolio'!$B$12,'Market Data'!$U$5:$AL$5,0))+'Portfolio'!$F$13*INDEX('Market Data'!$U39:$AL39,1,MATCH('Portfolio'!$B$13,'Market Data'!$U$5:$AL$5,0))</x:f>
        <x:v>0.0101254948502595</x:v>
      </x:c>
      <x:c r="C37" s="101" t="n">
        <x:f>-'Portfolio'!$D$24*INDEX('Market Data'!$U39:$AL39,1,MATCH('Portfolio'!$D$20,'Market Data'!$U$5:$AL$5,0))</x:f>
        <x:v>-0.005319214450814118</x:v>
      </x:c>
      <x:c r="D37" s="101" t="n">
        <x:f>B37+C37</x:f>
        <x:v>0.004806280399445383</x:v>
      </x:c>
      <x:c r="E37" s="101" t="n">
        <x:f>'Market Data'!U39</x:f>
        <x:v>0.0072319245695726675</x:v>
      </x:c>
      <x:c r="F37" s="101" t="n">
        <x:f>'Market Data'!V39</x:f>
        <x:v>0.008848879268683163</x:v>
      </x:c>
      <x:c r="G37" s="101" t="n">
        <x:f>'Market Data'!W39</x:f>
        <x:v>0.00003785419655000233</x:v>
      </x:c>
      <x:c r="H37" s="102" t="n">
        <x:f>H36*(1+B37)</x:f>
        <x:v>1.091566912536351</x:v>
      </x:c>
      <x:c r="I37" s="102" t="n">
        <x:f>I36*(1+D37)</x:f>
        <x:v>1.0850228225360792</x:v>
      </x:c>
      <x:c r="J37" s="102" t="n">
        <x:f>J36*(1+E37)</x:f>
        <x:v>1.0091632602694554</x:v>
      </x:c>
      <x:c r="K37" s="102" t="n">
        <x:f>K36*(1+F37)</x:f>
        <x:v>0.9929703508238872</x:v>
      </x:c>
      <x:c r="L37" s="102" t="n">
        <x:f>L36*(1+G37)</x:f>
        <x:v>1.0636306062397205</x:v>
      </x:c>
      <x:c r="M37" s="102" t="n">
        <x:f>MAX(M36,H37)</x:f>
        <x:v>1.091566912536351</x:v>
      </x:c>
      <x:c r="N37" s="98" t="n">
        <x:f>H37/M37-1</x:f>
        <x:v>0</x:v>
      </x:c>
      <x:c r="O37" s="102" t="n">
        <x:f>MAX(O36,I37)</x:f>
        <x:v>1.0850228225360792</x:v>
      </x:c>
      <x:c r="P37" s="98" t="n">
        <x:f>I37/O37-1</x:f>
        <x:v>0</x:v>
      </x:c>
      <x:c r="Q37" s="102" t="n">
        <x:f>MAX(Q36,J37)</x:f>
        <x:v>1.0180336239519354</x:v>
      </x:c>
      <x:c r="R37" s="98" t="n">
        <x:f>J37/Q37-1</x:f>
        <x:v>-0.008713232523741121</x:v>
      </x:c>
      <x:c r="S37" s="102" t="n">
        <x:f>MAX(S36,K37)</x:f>
        <x:v>1.0327830771142004</x:v>
      </x:c>
      <x:c r="T37" s="98" t="n">
        <x:f>K37/S37-1</x:f>
        <x:v>-0.03854897235686494</x:v>
      </x:c>
      <x:c r="U37" s="102" t="n">
        <x:f>MAX(U36,L37)</x:f>
        <x:v>1.0844521503640687</x:v>
      </x:c>
      <x:c r="V37" s="98" t="n">
        <x:f>L37/U37-1</x:f>
        <x:v>-0.01920005794387336</x:v>
      </x:c>
      <x:c r="W37" s="101" t="n">
        <x:f>INDEX('Market Data'!$U39:$AL39,1,MATCH('Portfolio'!$B$6,'Market Data'!$U$5:$AL$5,0))</x:f>
        <x:v>0.010218334412386065</x:v>
      </x:c>
      <x:c r="X37" s="101" t="n">
        <x:f>INDEX('Market Data'!$U39:$AL39,1,MATCH('Portfolio'!$B$7,'Market Data'!$U$5:$AL$5,0))</x:f>
        <x:v>0.025925454423070704</x:v>
      </x:c>
      <x:c r="Y37" s="101" t="n">
        <x:f>INDEX('Market Data'!$U39:$AL39,1,MATCH('Portfolio'!$B$8,'Market Data'!$U$5:$AL$5,0))</x:f>
        <x:v>0.028163978721751803</x:v>
      </x:c>
      <x:c r="Z37" s="101" t="n">
        <x:f>INDEX('Market Data'!$U39:$AL39,1,MATCH('Portfolio'!$B$9,'Market Data'!$U$5:$AL$5,0))</x:f>
        <x:v>-0.013389079577222573</x:v>
      </x:c>
      <x:c r="AA37" s="101" t="n">
        <x:f>INDEX('Market Data'!$U39:$AL39,1,MATCH('Portfolio'!$B$10,'Market Data'!$U$5:$AL$5,0))</x:f>
        <x:v>0.008894804889022057</x:v>
      </x:c>
      <x:c r="AB37" s="101" t="n">
        <x:f>INDEX('Market Data'!$U39:$AL39,1,MATCH('Portfolio'!$B$11,'Market Data'!$U$5:$AL$5,0))</x:f>
        <x:v>-0.002581476596184351</x:v>
      </x:c>
      <x:c r="AC37" s="101" t="n">
        <x:f>INDEX('Market Data'!$U39:$AL39,1,MATCH('Portfolio'!$B$12,'Market Data'!$U$5:$AL$5,0))</x:f>
        <x:v>0.019714504323102178</x:v>
      </x:c>
      <x:c r="AD37" s="101" t="n">
        <x:f>INDEX('Market Data'!$U39:$AL39,1,MATCH('Portfolio'!$B$13,'Market Data'!$U$5:$AL$5,0))</x:f>
        <x:v>0.0072319245695726675</x:v>
      </x:c>
      <x:c r="AE37" s="101" t="n">
        <x:f>INDEX('Market Data'!$U39:$AL39,1,MATCH("SPY",'Market Data'!$U$5:$AL$5,0))</x:f>
        <x:v>0.0072319245695726675</x:v>
      </x:c>
      <x:c r="AF37" s="101" t="n">
        <x:f>INDEX('Market Data'!$U39:$AL39,1,MATCH("QQQ",'Market Data'!$U$5:$AL$5,0))</x:f>
        <x:v>0.008848879268683163</x:v>
      </x:c>
      <x:c r="AG37" s="101" t="n">
        <x:f>INDEX('Market Data'!$U39:$AL39,1,MATCH("TLT",'Market Data'!$U$5:$AL$5,0))</x:f>
        <x:v>-0.0023432598085707523</x:v>
      </x:c>
      <x:c r="AH37" s="101" t="n">
        <x:f>INDEX('Market Data'!$U39:$AL39,1,MATCH("HYG",'Market Data'!$U$5:$AL$5,0))</x:f>
        <x:v>0.0007413039550234757</x:v>
      </x:c>
      <x:c r="AI37" s="101" t="n">
        <x:f>INDEX('Market Data'!$U39:$AL39,1,MATCH("GLD",'Market Data'!$U$5:$AL$5,0))</x:f>
        <x:v>0.019714504323102178</x:v>
      </x:c>
      <x:c r="AJ37" s="101" t="n">
        <x:f>INDEX('Market Data'!$U39:$AL39,1,MATCH("UUP",'Market Data'!$U$5:$AL$5,0))</x:f>
        <x:v>-0.0011062199748205215</x:v>
      </x:c>
      <x:c r="AK37" s="101" t="n">
        <x:f>INDEX('Market Data'!$U39:$AL39,1,MATCH("USO",'Market Data'!$U$5:$AL$5,0))</x:f>
        <x:v>-0.004187756584076108</x:v>
      </x:c>
      <x:c r="AL37" s="101" t="n">
        <x:f>INDEX('Market Data'!$U39:$AL39,1,MATCH('Portfolio'!$D$20,'Market Data'!$U$5:$AL$5,0))</x:f>
        <x:v>0.0072319245695726675</x:v>
      </x:c>
      <x:c r="AM37" s="74" t="str"/>
      <x:c r="AN37" s="74"/>
      <x:c r="AO37" s="74"/>
      <x:c r="AP37" s="74"/>
      <x:c r="AQ37" s="74"/>
      <x:c r="AR37" s="74"/>
      <x:c r="AS37" s="74"/>
      <x:c r="AT37" s="11" t="n">
        <x:f>A37</x:f>
        <x:v>46073</x:v>
      </x:c>
      <x:c r="AU37" s="13" t="n">
        <x:f>B37</x:f>
        <x:v>0.0101254948502595</x:v>
      </x:c>
      <x:c r="AV37" s="13" t="n">
        <x:f>'Market Data'!U39</x:f>
        <x:v>0.0072319245695726675</x:v>
      </x:c>
      <x:c r="AW37" s="13" t="n">
        <x:f>'Market Data'!W39-'Market Data'!U39</x:f>
        <x:v>-0.007194070373022665</x:v>
      </x:c>
      <x:c r="AX37" s="13" t="n">
        <x:f>'Market Data'!X39-'Market Data'!U39</x:f>
        <x:v>-0.0013890331194335026</x:v>
      </x:c>
      <x:c r="AY37" s="13" t="n">
        <x:f>'Market Data'!Y39-'Market Data'!U39</x:f>
        <x:v>-0.0003619279982933765</x:v>
      </x:c>
      <x:c r="AZ37" s="35" t="n">
        <x:f>AZ36*(1+AV37)</x:f>
        <x:v>1.0091632602694554</x:v>
      </x:c>
      <x:c r="BA37" s="35" t="n">
        <x:f>BA36*(1+AW37)</x:f>
        <x:v>1.0543200879438572</x:v>
      </x:c>
      <x:c r="BB37" s="35" t="n">
        <x:f>BB36*(1+AX37)</x:f>
        <x:v>0.9998357534818204</x:v>
      </x:c>
      <x:c r="BC37" s="35" t="n">
        <x:f>BC36*(1+AY37)</x:f>
        <x:v>1.0840270359686823</x:v>
      </x:c>
      <x:c r="BG37" s="13" t="n">
        <x:f>0.5*AI37+0.5*AK37</x:f>
        <x:v>0.007763373869513035</x:v>
      </x:c>
      <x:c r="BH37" s="13" t="n">
        <x:f>0.5*AJ37-0.5*AG37</x:f>
        <x:v>0.0006185199168751154</x:v>
      </x:c>
    </x:row>
    <x:row r="38">
      <x:c r="A38" s="100" t="n">
        <x:f>'Market Data'!A40</x:f>
        <x:v>46076</x:v>
      </x:c>
      <x:c r="B38" s="101" t="n">
        <x:f>'Portfolio'!$F$6*INDEX('Market Data'!$U40:$AL40,1,MATCH('Portfolio'!$B$6,'Market Data'!$U$5:$AL$5,0))+'Portfolio'!$F$7*INDEX('Market Data'!$U40:$AL40,1,MATCH('Portfolio'!$B$7,'Market Data'!$U$5:$AL$5,0))+'Portfolio'!$F$8*INDEX('Market Data'!$U40:$AL40,1,MATCH('Portfolio'!$B$8,'Market Data'!$U$5:$AL$5,0))+'Portfolio'!$F$9*INDEX('Market Data'!$U40:$AL40,1,MATCH('Portfolio'!$B$9,'Market Data'!$U$5:$AL$5,0))+'Portfolio'!$F$10*INDEX('Market Data'!$U40:$AL40,1,MATCH('Portfolio'!$B$10,'Market Data'!$U$5:$AL$5,0))+'Portfolio'!$F$11*INDEX('Market Data'!$U40:$AL40,1,MATCH('Portfolio'!$B$11,'Market Data'!$U$5:$AL$5,0))+'Portfolio'!$F$12*INDEX('Market Data'!$U40:$AL40,1,MATCH('Portfolio'!$B$12,'Market Data'!$U$5:$AL$5,0))+'Portfolio'!$F$13*INDEX('Market Data'!$U40:$AL40,1,MATCH('Portfolio'!$B$13,'Market Data'!$U$5:$AL$5,0))</x:f>
        <x:v>0.004683112424549506</x:v>
      </x:c>
      <x:c r="C38" s="101" t="n">
        <x:f>-'Portfolio'!$D$24*INDEX('Market Data'!$U40:$AL40,1,MATCH('Portfolio'!$D$20,'Market Data'!$U$5:$AL$5,0))</x:f>
        <x:v>0.007510662133032708</x:v>
      </x:c>
      <x:c r="D38" s="101" t="n">
        <x:f>B38+C38</x:f>
        <x:v>0.012193774557582214</x:v>
      </x:c>
      <x:c r="E38" s="101" t="n">
        <x:f>'Market Data'!U40</x:f>
        <x:v>-0.01021138412746736</x:v>
      </x:c>
      <x:c r="F38" s="101" t="n">
        <x:f>'Market Data'!V40</x:f>
        <x:v>-0.012154960293414563</x:v>
      </x:c>
      <x:c r="G38" s="101" t="n">
        <x:f>'Market Data'!W40</x:f>
        <x:v>-0.01557025827079983</x:v>
      </x:c>
      <x:c r="H38" s="102" t="n">
        <x:f>H37*(1+B38)</x:f>
        <x:v>1.096678843106677</x:v>
      </x:c>
      <x:c r="I38" s="102" t="n">
        <x:f>I37*(1+D38)</x:f>
        <x:v>1.0982533462239157</x:v>
      </x:c>
      <x:c r="J38" s="102" t="n">
        <x:f>J37*(1+E38)</x:f>
        <x:v>0.9988583065715166</x:v>
      </x:c>
      <x:c r="K38" s="102" t="n">
        <x:f>K37*(1+F38)</x:f>
        <x:v>0.9809008356370849</x:v>
      </x:c>
      <x:c r="L38" s="102" t="n">
        <x:f>L37*(1+G38)</x:f>
        <x:v>1.0470696029958406</x:v>
      </x:c>
      <x:c r="M38" s="102" t="n">
        <x:f>MAX(M37,H38)</x:f>
        <x:v>1.096678843106677</x:v>
      </x:c>
      <x:c r="N38" s="98" t="n">
        <x:f>H38/M38-1</x:f>
        <x:v>0</x:v>
      </x:c>
      <x:c r="O38" s="102" t="n">
        <x:f>MAX(O37,I38)</x:f>
        <x:v>1.0982533462239157</x:v>
      </x:c>
      <x:c r="P38" s="98" t="n">
        <x:f>I38/O38-1</x:f>
        <x:v>0</x:v>
      </x:c>
      <x:c r="Q38" s="102" t="n">
        <x:f>MAX(Q37,J38)</x:f>
        <x:v>1.0180336239519354</x:v>
      </x:c>
      <x:c r="R38" s="98" t="n">
        <x:f>J38/Q38-1</x:f>
        <x:v>-0.018835642486916604</x:v>
      </x:c>
      <x:c r="S38" s="102" t="n">
        <x:f>MAX(S37,K38)</x:f>
        <x:v>1.0327830771142004</x:v>
      </x:c>
      <x:c r="T38" s="98" t="n">
        <x:f>K38/S38-1</x:f>
        <x:v>-0.05023537142192991</x:v>
      </x:c>
      <x:c r="U38" s="102" t="n">
        <x:f>MAX(U37,L38)</x:f>
        <x:v>1.0844521503640687</x:v>
      </x:c>
      <x:c r="V38" s="98" t="n">
        <x:f>L38/U38-1</x:f>
        <x:v>-0.03447136635367287</x:v>
      </x:c>
      <x:c r="W38" s="101" t="n">
        <x:f>INDEX('Market Data'!$U40:$AL40,1,MATCH('Portfolio'!$B$6,'Market Data'!$U$5:$AL$5,0))</x:f>
        <x:v>0.0091138484133797</x:v>
      </x:c>
      <x:c r="X38" s="101" t="n">
        <x:f>INDEX('Market Data'!$U40:$AL40,1,MATCH('Portfolio'!$B$7,'Market Data'!$U$5:$AL$5,0))</x:f>
        <x:v>-0.01681566107977439</x:v>
      </x:c>
      <x:c r="Y38" s="101" t="n">
        <x:f>INDEX('Market Data'!$U40:$AL40,1,MATCH('Portfolio'!$B$8,'Market Data'!$U$5:$AL$5,0))</x:f>
        <x:v>-0.001349449922973367</x:v>
      </x:c>
      <x:c r="Z38" s="101" t="n">
        <x:f>INDEX('Market Data'!$U40:$AL40,1,MATCH('Portfolio'!$B$9,'Market Data'!$U$5:$AL$5,0))</x:f>
        <x:v>0.04857754993426999</x:v>
      </x:c>
      <x:c r="AA38" s="101" t="n">
        <x:f>INDEX('Market Data'!$U40:$AL40,1,MATCH('Portfolio'!$B$10,'Market Data'!$U$5:$AL$5,0))</x:f>
        <x:v>-0.04221500565994296</x:v>
      </x:c>
      <x:c r="AB38" s="101" t="n">
        <x:f>INDEX('Market Data'!$U40:$AL40,1,MATCH('Portfolio'!$B$11,'Market Data'!$U$5:$AL$5,0))</x:f>
        <x:v>0.0007612923478188538</x:v>
      </x:c>
      <x:c r="AC38" s="101" t="n">
        <x:f>INDEX('Market Data'!$U40:$AL40,1,MATCH('Portfolio'!$B$12,'Market Data'!$U$5:$AL$5,0))</x:f>
        <x:v>0.027015500392687075</x:v>
      </x:c>
      <x:c r="AD38" s="101" t="n">
        <x:f>INDEX('Market Data'!$U40:$AL40,1,MATCH('Portfolio'!$B$13,'Market Data'!$U$5:$AL$5,0))</x:f>
        <x:v>-0.01021138412746736</x:v>
      </x:c>
      <x:c r="AE38" s="101" t="n">
        <x:f>INDEX('Market Data'!$U40:$AL40,1,MATCH("SPY",'Market Data'!$U$5:$AL$5,0))</x:f>
        <x:v>-0.01021138412746736</x:v>
      </x:c>
      <x:c r="AF38" s="101" t="n">
        <x:f>INDEX('Market Data'!$U40:$AL40,1,MATCH("QQQ",'Market Data'!$U$5:$AL$5,0))</x:f>
        <x:v>-0.012154960293414563</x:v>
      </x:c>
      <x:c r="AG38" s="101" t="n">
        <x:f>INDEX('Market Data'!$U40:$AL40,1,MATCH("TLT",'Market Data'!$U$5:$AL$5,0))</x:f>
        <x:v>0.0036907139156552304</x:v>
      </x:c>
      <x:c r="AH38" s="101" t="n">
        <x:f>INDEX('Market Data'!$U40:$AL40,1,MATCH("HYG",'Market Data'!$U$5:$AL$5,0))</x:f>
        <x:v>-0.001605001314415544</x:v>
      </x:c>
      <x:c r="AI38" s="101" t="n">
        <x:f>INDEX('Market Data'!$U40:$AL40,1,MATCH("GLD",'Market Data'!$U$5:$AL$5,0))</x:f>
        <x:v>0.027015500392687075</x:v>
      </x:c>
      <x:c r="AJ38" s="101" t="n">
        <x:f>INDEX('Market Data'!$U40:$AL40,1,MATCH("UUP",'Market Data'!$U$5:$AL$5,0))</x:f>
        <x:v>0</x:v>
      </x:c>
      <x:c r="AK38" s="101" t="n">
        <x:f>INDEX('Market Data'!$U40:$AL40,1,MATCH("USO",'Market Data'!$U$5:$AL$5,0))</x:f>
        <x:v>0.0006184669474522675</x:v>
      </x:c>
      <x:c r="AL38" s="101" t="n">
        <x:f>INDEX('Market Data'!$U40:$AL40,1,MATCH('Portfolio'!$D$20,'Market Data'!$U$5:$AL$5,0))</x:f>
        <x:v>-0.01021138412746736</x:v>
      </x:c>
      <x:c r="AM38" s="74" t="str"/>
      <x:c r="AN38" s="74"/>
      <x:c r="AO38" s="74"/>
      <x:c r="AP38" s="74"/>
      <x:c r="AQ38" s="74"/>
      <x:c r="AR38" s="74"/>
      <x:c r="AS38" s="74"/>
      <x:c r="AT38" s="11" t="n">
        <x:f>A38</x:f>
        <x:v>46076</x:v>
      </x:c>
      <x:c r="AU38" s="13" t="n">
        <x:f>B38</x:f>
        <x:v>0.004683112424549506</x:v>
      </x:c>
      <x:c r="AV38" s="13" t="n">
        <x:f>'Market Data'!U40</x:f>
        <x:v>-0.01021138412746736</x:v>
      </x:c>
      <x:c r="AW38" s="13" t="n">
        <x:f>'Market Data'!W40-'Market Data'!U40</x:f>
        <x:v>-0.0053588741433324705</x:v>
      </x:c>
      <x:c r="AX38" s="13" t="n">
        <x:f>'Market Data'!X40-'Market Data'!U40</x:f>
        <x:v>-0.009531109891457445</x:v>
      </x:c>
      <x:c r="AY38" s="13" t="n">
        <x:f>'Market Data'!Y40-'Market Data'!U40</x:f>
        <x:v>-0.0040910866854718675</x:v>
      </x:c>
      <x:c r="AZ38" s="35" t="n">
        <x:f>AZ37*(1+AV38)</x:f>
        <x:v>0.9988583065715166</x:v>
      </x:c>
      <x:c r="BA38" s="35" t="n">
        <x:f>BA37*(1+AW38)</x:f>
        <x:v>1.0486701192857788</x:v>
      </x:c>
      <x:c r="BB38" s="35" t="n">
        <x:f>BB37*(1+AX38)</x:f>
        <x:v>0.990306209041977</x:v>
      </x:c>
      <x:c r="BC38" s="35" t="n">
        <x:f>BC37*(1+AY38)</x:f>
        <x:v>1.0795921873951393</x:v>
      </x:c>
      <x:c r="BG38" s="13" t="n">
        <x:f>0.5*AI38+0.5*AK38</x:f>
        <x:v>0.013816983670069671</x:v>
      </x:c>
      <x:c r="BH38" s="13" t="n">
        <x:f>0.5*AJ38-0.5*AG38</x:f>
        <x:v>-0.0018453569578276152</x:v>
      </x:c>
    </x:row>
    <x:row r="39">
      <x:c r="A39" s="100" t="n">
        <x:f>'Market Data'!A41</x:f>
        <x:v>46077</x:v>
      </x:c>
      <x:c r="B39" s="101" t="n">
        <x:f>'Portfolio'!$F$6*INDEX('Market Data'!$U41:$AL41,1,MATCH('Portfolio'!$B$6,'Market Data'!$U$5:$AL$5,0))+'Portfolio'!$F$7*INDEX('Market Data'!$U41:$AL41,1,MATCH('Portfolio'!$B$7,'Market Data'!$U$5:$AL$5,0))+'Portfolio'!$F$8*INDEX('Market Data'!$U41:$AL41,1,MATCH('Portfolio'!$B$8,'Market Data'!$U$5:$AL$5,0))+'Portfolio'!$F$9*INDEX('Market Data'!$U41:$AL41,1,MATCH('Portfolio'!$B$9,'Market Data'!$U$5:$AL$5,0))+'Portfolio'!$F$10*INDEX('Market Data'!$U41:$AL41,1,MATCH('Portfolio'!$B$10,'Market Data'!$U$5:$AL$5,0))+'Portfolio'!$F$11*INDEX('Market Data'!$U41:$AL41,1,MATCH('Portfolio'!$B$11,'Market Data'!$U$5:$AL$5,0))+'Portfolio'!$F$12*INDEX('Market Data'!$U41:$AL41,1,MATCH('Portfolio'!$B$12,'Market Data'!$U$5:$AL$5,0))+'Portfolio'!$F$13*INDEX('Market Data'!$U41:$AL41,1,MATCH('Portfolio'!$B$13,'Market Data'!$U$5:$AL$5,0))</x:f>
        <x:v>0.003934984172816894</x:v>
      </x:c>
      <x:c r="C39" s="101" t="n">
        <x:f>-'Portfolio'!$D$24*INDEX('Market Data'!$U41:$AL41,1,MATCH('Portfolio'!$D$20,'Market Data'!$U$5:$AL$5,0))</x:f>
        <x:v>-0.005346113546976629</x:v>
      </x:c>
      <x:c r="D39" s="101" t="n">
        <x:f>B39+C39</x:f>
        <x:v>-0.001411129374159735</x:v>
      </x:c>
      <x:c r="E39" s="101" t="n">
        <x:f>'Market Data'!U41</x:f>
        <x:v>0.007268496179203332</x:v>
      </x:c>
      <x:c r="F39" s="101" t="n">
        <x:f>'Market Data'!V41</x:f>
        <x:v>0.010741494985549327</x:v>
      </x:c>
      <x:c r="G39" s="101" t="n">
        <x:f>'Market Data'!W41</x:f>
        <x:v>0.01090252306468531</x:v>
      </x:c>
      <x:c r="H39" s="102" t="n">
        <x:f>H38*(1+B39)</x:f>
        <x:v>1.1009942569969648</x:v>
      </x:c>
      <x:c r="I39" s="102" t="n">
        <x:f>I38*(1+D39)</x:f>
        <x:v>1.0967035686667899</x:v>
      </x:c>
      <x:c r="J39" s="102" t="n">
        <x:f>J38*(1+E39)</x:f>
        <x:v>1.0061185043563972</x:v>
      </x:c>
      <x:c r="K39" s="102" t="n">
        <x:f>K38*(1+F39)</x:f>
        <x:v>0.9914371770444017</x:v>
      </x:c>
      <x:c r="L39" s="102" t="n">
        <x:f>L38*(1+G39)</x:f>
        <x:v>1.0584853034928337</x:v>
      </x:c>
      <x:c r="M39" s="102" t="n">
        <x:f>MAX(M38,H39)</x:f>
        <x:v>1.1009942569969648</x:v>
      </x:c>
      <x:c r="N39" s="98" t="n">
        <x:f>H39/M39-1</x:f>
        <x:v>0</x:v>
      </x:c>
      <x:c r="O39" s="102" t="n">
        <x:f>MAX(O38,I39)</x:f>
        <x:v>1.0982533462239157</x:v>
      </x:c>
      <x:c r="P39" s="98" t="n">
        <x:f>I39/O39-1</x:f>
        <x:v>-0.0014111293741597697</x:v>
      </x:c>
      <x:c r="Q39" s="102" t="n">
        <x:f>MAX(Q38,J39)</x:f>
        <x:v>1.0180336239519354</x:v>
      </x:c>
      <x:c r="R39" s="98" t="n">
        <x:f>J39/Q39-1</x:f>
        <x:v>-0.01170405310316236</x:v>
      </x:c>
      <x:c r="S39" s="102" t="n">
        <x:f>MAX(S38,K39)</x:f>
        <x:v>1.0327830771142004</x:v>
      </x:c>
      <x:c r="T39" s="98" t="n">
        <x:f>K39/S39-1</x:f>
        <x:v>-0.04003347942660651</x:v>
      </x:c>
      <x:c r="U39" s="102" t="n">
        <x:f>MAX(U38,L39)</x:f>
        <x:v>1.0844521503640687</x:v>
      </x:c>
      <x:c r="V39" s="98" t="n">
        <x:f>L39/U39-1</x:f>
        <x:v>-0.02394466815572971</x:v>
      </x:c>
      <x:c r="W39" s="101" t="n">
        <x:f>INDEX('Market Data'!$U41:$AL41,1,MATCH('Portfolio'!$B$6,'Market Data'!$U$5:$AL$5,0))</x:f>
        <x:v>0.006786747007672789</x:v>
      </x:c>
      <x:c r="X39" s="101" t="n">
        <x:f>INDEX('Market Data'!$U41:$AL41,1,MATCH('Portfolio'!$B$7,'Market Data'!$U$5:$AL$5,0))</x:f>
        <x:v>-0.00703140544040648</x:v>
      </x:c>
      <x:c r="Y39" s="101" t="n">
        <x:f>INDEX('Market Data'!$U41:$AL41,1,MATCH('Portfolio'!$B$8,'Market Data'!$U$5:$AL$5,0))</x:f>
        <x:v>0.04245485406962124</x:v>
      </x:c>
      <x:c r="Z39" s="101" t="n">
        <x:f>INDEX('Market Data'!$U41:$AL41,1,MATCH('Portfolio'!$B$9,'Market Data'!$U$5:$AL$5,0))</x:f>
        <x:v>-0.015502113845741627</x:v>
      </x:c>
      <x:c r="AA39" s="101" t="n">
        <x:f>INDEX('Market Data'!$U41:$AL41,1,MATCH('Portfolio'!$B$10,'Market Data'!$U$5:$AL$5,0))</x:f>
        <x:v>-0.0012430563929834992</x:v>
      </x:c>
      <x:c r="AB39" s="101" t="n">
        <x:f>INDEX('Market Data'!$U41:$AL41,1,MATCH('Portfolio'!$B$11,'Market Data'!$U$5:$AL$5,0))</x:f>
        <x:v>0.012585917069841024</x:v>
      </x:c>
      <x:c r="AC39" s="101" t="n">
        <x:f>INDEX('Market Data'!$U41:$AL41,1,MATCH('Portfolio'!$B$12,'Market Data'!$U$5:$AL$5,0))</x:f>
        <x:v>-0.01385890426498504</x:v>
      </x:c>
      <x:c r="AD39" s="101" t="n">
        <x:f>INDEX('Market Data'!$U41:$AL41,1,MATCH('Portfolio'!$B$13,'Market Data'!$U$5:$AL$5,0))</x:f>
        <x:v>0.007268496179203332</x:v>
      </x:c>
      <x:c r="AE39" s="101" t="n">
        <x:f>INDEX('Market Data'!$U41:$AL41,1,MATCH("SPY",'Market Data'!$U$5:$AL$5,0))</x:f>
        <x:v>0.007268496179203332</x:v>
      </x:c>
      <x:c r="AF39" s="101" t="n">
        <x:f>INDEX('Market Data'!$U41:$AL41,1,MATCH("QQQ",'Market Data'!$U$5:$AL$5,0))</x:f>
        <x:v>0.010741494985549327</x:v>
      </x:c>
      <x:c r="AG39" s="101" t="n">
        <x:f>INDEX('Market Data'!$U41:$AL41,1,MATCH("TLT",'Market Data'!$U$5:$AL$5,0))</x:f>
        <x:v>0.0017830951130135553</x:v>
      </x:c>
      <x:c r="AH39" s="101" t="n">
        <x:f>INDEX('Market Data'!$U41:$AL41,1,MATCH("HYG",'Market Data'!$U$5:$AL$5,0))</x:f>
        <x:v>-0.0007420433558492645</x:v>
      </x:c>
      <x:c r="AI39" s="101" t="n">
        <x:f>INDEX('Market Data'!$U41:$AL41,1,MATCH("GLD",'Market Data'!$U$5:$AL$5,0))</x:f>
        <x:v>-0.01385890426498504</x:v>
      </x:c>
      <x:c r="AJ39" s="101" t="n">
        <x:f>INDEX('Market Data'!$U41:$AL41,1,MATCH("UUP",'Market Data'!$U$5:$AL$5,0))</x:f>
        <x:v>0.0007382967017723896</x:v>
      </x:c>
      <x:c r="AK39" s="101" t="n">
        <x:f>INDEX('Market Data'!$U41:$AL41,1,MATCH("USO",'Market Data'!$U$5:$AL$5,0))</x:f>
        <x:v>-0.0017305239432369168</x:v>
      </x:c>
      <x:c r="AL39" s="101" t="n">
        <x:f>INDEX('Market Data'!$U41:$AL41,1,MATCH('Portfolio'!$D$20,'Market Data'!$U$5:$AL$5,0))</x:f>
        <x:v>0.007268496179203332</x:v>
      </x:c>
      <x:c r="AM39" s="74" t="str"/>
      <x:c r="AN39" s="74"/>
      <x:c r="AO39" s="74"/>
      <x:c r="AP39" s="74"/>
      <x:c r="AQ39" s="74"/>
      <x:c r="AR39" s="74"/>
      <x:c r="AS39" s="74"/>
      <x:c r="AT39" s="11" t="n">
        <x:f>A39</x:f>
        <x:v>46077</x:v>
      </x:c>
      <x:c r="AU39" s="13" t="n">
        <x:f>B39</x:f>
        <x:v>0.003934984172816894</x:v>
      </x:c>
      <x:c r="AV39" s="13" t="n">
        <x:f>'Market Data'!U41</x:f>
        <x:v>0.007268496179203332</x:v>
      </x:c>
      <x:c r="AW39" s="13" t="n">
        <x:f>'Market Data'!W41-'Market Data'!U41</x:f>
        <x:v>0.003634026885481978</x:v>
      </x:c>
      <x:c r="AX39" s="13" t="n">
        <x:f>'Market Data'!X41-'Market Data'!U41</x:f>
        <x:v>0.002301038834990665</x:v>
      </x:c>
      <x:c r="AY39" s="13" t="n">
        <x:f>'Market Data'!Y41-'Market Data'!U41</x:f>
        <x:v>-0.0012115465981068496</x:v>
      </x:c>
      <x:c r="AZ39" s="35" t="n">
        <x:f>AZ38*(1+AV39)</x:f>
        <x:v>1.0061185043563972</x:v>
      </x:c>
      <x:c r="BA39" s="35" t="n">
        <x:f>BA38*(1+AW39)</x:f>
        <x:v>1.0524810146932648</x:v>
      </x:c>
      <x:c r="BB39" s="35" t="n">
        <x:f>BB38*(1+AX39)</x:f>
        <x:v>0.9925849420875149</x:v>
      </x:c>
      <x:c r="BC39" s="35" t="n">
        <x:f>BC38*(1+AY39)</x:f>
        <x:v>1.0782842111531579</x:v>
      </x:c>
      <x:c r="BG39" s="13" t="n">
        <x:f>0.5*AI39+0.5*AK39</x:f>
        <x:v>-0.007794714104110978</x:v>
      </x:c>
      <x:c r="BH39" s="13" t="n">
        <x:f>0.5*AJ39-0.5*AG39</x:f>
        <x:v>-0.0005223992056205828</x:v>
      </x:c>
    </x:row>
    <x:row r="40">
      <x:c r="A40" s="100" t="n">
        <x:f>'Market Data'!A42</x:f>
        <x:v>46078</x:v>
      </x:c>
      <x:c r="B40" s="101" t="n">
        <x:f>'Portfolio'!$F$6*INDEX('Market Data'!$U42:$AL42,1,MATCH('Portfolio'!$B$6,'Market Data'!$U$5:$AL$5,0))+'Portfolio'!$F$7*INDEX('Market Data'!$U42:$AL42,1,MATCH('Portfolio'!$B$7,'Market Data'!$U$5:$AL$5,0))+'Portfolio'!$F$8*INDEX('Market Data'!$U42:$AL42,1,MATCH('Portfolio'!$B$8,'Market Data'!$U$5:$AL$5,0))+'Portfolio'!$F$9*INDEX('Market Data'!$U42:$AL42,1,MATCH('Portfolio'!$B$9,'Market Data'!$U$5:$AL$5,0))+'Portfolio'!$F$10*INDEX('Market Data'!$U42:$AL42,1,MATCH('Portfolio'!$B$10,'Market Data'!$U$5:$AL$5,0))+'Portfolio'!$F$11*INDEX('Market Data'!$U42:$AL42,1,MATCH('Portfolio'!$B$11,'Market Data'!$U$5:$AL$5,0))+'Portfolio'!$F$12*INDEX('Market Data'!$U42:$AL42,1,MATCH('Portfolio'!$B$12,'Market Data'!$U$5:$AL$5,0))+'Portfolio'!$F$13*INDEX('Market Data'!$U42:$AL42,1,MATCH('Portfolio'!$B$13,'Market Data'!$U$5:$AL$5,0))</x:f>
        <x:v>0.007900884230610318</x:v>
      </x:c>
      <x:c r="C40" s="101" t="n">
        <x:f>-'Portfolio'!$D$24*INDEX('Market Data'!$U42:$AL42,1,MATCH('Portfolio'!$D$20,'Market Data'!$U$5:$AL$5,0))</x:f>
        <x:v>-0.006206474350887529</x:v>
      </x:c>
      <x:c r="D40" s="101" t="n">
        <x:f>B40+C40</x:f>
        <x:v>0.0016944098797227886</x:v>
      </x:c>
      <x:c r="E40" s="101" t="n">
        <x:f>'Market Data'!U42</x:f>
        <x:v>0.008438229885944226</x:v>
      </x:c>
      <x:c r="F40" s="101" t="n">
        <x:f>'Market Data'!V42</x:f>
        <x:v>0.014493229135896346</x:v>
      </x:c>
      <x:c r="G40" s="101" t="n">
        <x:f>'Market Data'!W42</x:f>
        <x:v>0.004746895073947099</x:v>
      </x:c>
      <x:c r="H40" s="102" t="n">
        <x:f>H39*(1+B40)</x:f>
        <x:v>1.1096930851600646</x:v>
      </x:c>
      <x:c r="I40" s="102" t="n">
        <x:f>I39*(1+D40)</x:f>
        <x:v>1.098561834028666</x:v>
      </x:c>
      <x:c r="J40" s="102" t="n">
        <x:f>J39*(1+E40)</x:f>
        <x:v>1.014608363588659</x:v>
      </x:c>
      <x:c r="K40" s="102" t="n">
        <x:f>K39*(1+F40)</x:f>
        <x:v>1.0058063032251525</x:v>
      </x:c>
      <x:c r="L40" s="102" t="n">
        <x:f>L39*(1+G40)</x:f>
        <x:v>1.0635098221658292</x:v>
      </x:c>
      <x:c r="M40" s="102" t="n">
        <x:f>MAX(M39,H40)</x:f>
        <x:v>1.1096930851600646</x:v>
      </x:c>
      <x:c r="N40" s="98" t="n">
        <x:f>H40/M40-1</x:f>
        <x:v>0</x:v>
      </x:c>
      <x:c r="O40" s="102" t="n">
        <x:f>MAX(O39,I40)</x:f>
        <x:v>1.098561834028666</x:v>
      </x:c>
      <x:c r="P40" s="98" t="n">
        <x:f>I40/O40-1</x:f>
        <x:v>0</x:v>
      </x:c>
      <x:c r="Q40" s="102" t="n">
        <x:f>MAX(Q39,J40)</x:f>
        <x:v>1.0180336239519354</x:v>
      </x:c>
      <x:c r="R40" s="98" t="n">
        <x:f>J40/Q40-1</x:f>
        <x:v>-0.003364584707899798</x:v>
      </x:c>
      <x:c r="S40" s="102" t="n">
        <x:f>MAX(S39,K40)</x:f>
        <x:v>1.0327830771142004</x:v>
      </x:c>
      <x:c r="T40" s="98" t="n">
        <x:f>K40/S40-1</x:f>
        <x:v>-0.026120464681147038</x:v>
      </x:c>
      <x:c r="U40" s="102" t="n">
        <x:f>MAX(U39,L40)</x:f>
        <x:v>1.0844521503640687</x:v>
      </x:c>
      <x:c r="V40" s="98" t="n">
        <x:f>L40/U40-1</x:f>
        <x:v>-0.01931143590909823</x:v>
      </x:c>
      <x:c r="W40" s="101" t="n">
        <x:f>INDEX('Market Data'!$U42:$AL42,1,MATCH('Portfolio'!$B$6,'Market Data'!$U$5:$AL$5,0))</x:f>
        <x:v>0.014052296937936859</x:v>
      </x:c>
      <x:c r="X40" s="101" t="n">
        <x:f>INDEX('Market Data'!$U42:$AL42,1,MATCH('Portfolio'!$B$7,'Market Data'!$U$5:$AL$5,0))</x:f>
        <x:v>0.026291181668863572</x:v>
      </x:c>
      <x:c r="Y40" s="101" t="n">
        <x:f>INDEX('Market Data'!$U42:$AL42,1,MATCH('Portfolio'!$B$8,'Market Data'!$U$5:$AL$5,0))</x:f>
        <x:v>0.005132900051452616</x:v>
      </x:c>
      <x:c r="Z40" s="101" t="n">
        <x:f>INDEX('Market Data'!$U42:$AL42,1,MATCH('Portfolio'!$B$9,'Market Data'!$U$5:$AL$5,0))</x:f>
        <x:v>-0.012781379829707729</x:v>
      </x:c>
      <x:c r="AA40" s="101" t="n">
        <x:f>INDEX('Market Data'!$U42:$AL42,1,MATCH('Portfolio'!$B$10,'Market Data'!$U$5:$AL$5,0))</x:f>
        <x:v>0.020181667132352255</x:v>
      </x:c>
      <x:c r="AB40" s="101" t="n">
        <x:f>INDEX('Market Data'!$U42:$AL42,1,MATCH('Portfolio'!$B$11,'Market Data'!$U$5:$AL$5,0))</x:f>
        <x:v>-0.003675780319224553</x:v>
      </x:c>
      <x:c r="AC40" s="101" t="n">
        <x:f>INDEX('Market Data'!$U42:$AL42,1,MATCH('Portfolio'!$B$12,'Market Data'!$U$5:$AL$5,0))</x:f>
        <x:v>-0.0025072627221415233</x:v>
      </x:c>
      <x:c r="AD40" s="101" t="n">
        <x:f>INDEX('Market Data'!$U42:$AL42,1,MATCH('Portfolio'!$B$13,'Market Data'!$U$5:$AL$5,0))</x:f>
        <x:v>0.008438229885944226</x:v>
      </x:c>
      <x:c r="AE40" s="101" t="n">
        <x:f>INDEX('Market Data'!$U42:$AL42,1,MATCH("SPY",'Market Data'!$U$5:$AL$5,0))</x:f>
        <x:v>0.008438229885944226</x:v>
      </x:c>
      <x:c r="AF40" s="101" t="n">
        <x:f>INDEX('Market Data'!$U42:$AL42,1,MATCH("QQQ",'Market Data'!$U$5:$AL$5,0))</x:f>
        <x:v>0.014493229135896346</x:v>
      </x:c>
      <x:c r="AG40" s="101" t="n">
        <x:f>INDEX('Market Data'!$U42:$AL42,1,MATCH("TLT",'Market Data'!$U$5:$AL$5,0))</x:f>
        <x:v>0.00011127776149222335</x:v>
      </x:c>
      <x:c r="AH40" s="101" t="n">
        <x:f>INDEX('Market Data'!$U42:$AL42,1,MATCH("HYG",'Market Data'!$U$5:$AL$5,0))</x:f>
        <x:v>0.0013613089841895132</x:v>
      </x:c>
      <x:c r="AI40" s="101" t="n">
        <x:f>INDEX('Market Data'!$U42:$AL42,1,MATCH("GLD",'Market Data'!$U$5:$AL$5,0))</x:f>
        <x:v>-0.0025072627221415233</x:v>
      </x:c>
      <x:c r="AJ40" s="101" t="n">
        <x:f>INDEX('Market Data'!$U42:$AL42,1,MATCH("UUP",'Market Data'!$U$5:$AL$5,0))</x:f>
        <x:v>-0.0011066280328320133</x:v>
      </x:c>
      <x:c r="AK40" s="101" t="n">
        <x:f>INDEX('Market Data'!$U42:$AL42,1,MATCH("USO",'Market Data'!$U$5:$AL$5,0))</x:f>
        <x:v>-0.012753823081374072</x:v>
      </x:c>
      <x:c r="AL40" s="101" t="n">
        <x:f>INDEX('Market Data'!$U42:$AL42,1,MATCH('Portfolio'!$D$20,'Market Data'!$U$5:$AL$5,0))</x:f>
        <x:v>0.008438229885944226</x:v>
      </x:c>
      <x:c r="AM40" s="74" t="str"/>
      <x:c r="AN40" s="74"/>
      <x:c r="AO40" s="74"/>
      <x:c r="AP40" s="74"/>
      <x:c r="AQ40" s="74"/>
      <x:c r="AR40" s="74"/>
      <x:c r="AS40" s="74"/>
      <x:c r="AT40" s="11" t="n">
        <x:f>A40</x:f>
        <x:v>46078</x:v>
      </x:c>
      <x:c r="AU40" s="13" t="n">
        <x:f>B40</x:f>
        <x:v>0.007900884230610318</x:v>
      </x:c>
      <x:c r="AV40" s="13" t="n">
        <x:f>'Market Data'!U42</x:f>
        <x:v>0.008438229885944226</x:v>
      </x:c>
      <x:c r="AW40" s="13" t="n">
        <x:f>'Market Data'!W42-'Market Data'!U42</x:f>
        <x:v>-0.0036913348119971268</x:v>
      </x:c>
      <x:c r="AX40" s="13" t="n">
        <x:f>'Market Data'!X42-'Market Data'!U42</x:f>
        <x:v>0.008377736575208017</x:v>
      </x:c>
      <x:c r="AY40" s="13" t="n">
        <x:f>'Market Data'!Y42-'Market Data'!U42</x:f>
        <x:v>-0.00288085234739599</x:v>
      </x:c>
      <x:c r="AZ40" s="35" t="n">
        <x:f>AZ39*(1+AV40)</x:f>
        <x:v>1.014608363588659</x:v>
      </x:c>
      <x:c r="BA40" s="35" t="n">
        <x:f>BA39*(1+AW40)</x:f>
        <x:v>1.0485959548847614</x:v>
      </x:c>
      <x:c r="BB40" s="35" t="n">
        <x:f>BB39*(1+AX40)</x:f>
        <x:v>1.0009005572608423</x:v>
      </x:c>
      <x:c r="BC40" s="35" t="n">
        <x:f>BC39*(1+AY40)</x:f>
        <x:v>1.0751778335522972</x:v>
      </x:c>
      <x:c r="BG40" s="13" t="n">
        <x:f>0.5*AI40+0.5*AK40</x:f>
        <x:v>-0.0076305429017577975</x:v>
      </x:c>
      <x:c r="BH40" s="13" t="n">
        <x:f>0.5*AJ40-0.5*AG40</x:f>
        <x:v>-0.0006089528971621183</x:v>
      </x:c>
    </x:row>
    <x:row r="41">
      <x:c r="A41" s="100" t="n">
        <x:f>'Market Data'!A43</x:f>
        <x:v>46079</x:v>
      </x:c>
      <x:c r="B41" s="101" t="n">
        <x:f>'Portfolio'!$F$6*INDEX('Market Data'!$U43:$AL43,1,MATCH('Portfolio'!$B$6,'Market Data'!$U$5:$AL$5,0))+'Portfolio'!$F$7*INDEX('Market Data'!$U43:$AL43,1,MATCH('Portfolio'!$B$7,'Market Data'!$U$5:$AL$5,0))+'Portfolio'!$F$8*INDEX('Market Data'!$U43:$AL43,1,MATCH('Portfolio'!$B$8,'Market Data'!$U$5:$AL$5,0))+'Portfolio'!$F$9*INDEX('Market Data'!$U43:$AL43,1,MATCH('Portfolio'!$B$9,'Market Data'!$U$5:$AL$5,0))+'Portfolio'!$F$10*INDEX('Market Data'!$U43:$AL43,1,MATCH('Portfolio'!$B$10,'Market Data'!$U$5:$AL$5,0))+'Portfolio'!$F$11*INDEX('Market Data'!$U43:$AL43,1,MATCH('Portfolio'!$B$11,'Market Data'!$U$5:$AL$5,0))+'Portfolio'!$F$12*INDEX('Market Data'!$U43:$AL43,1,MATCH('Portfolio'!$B$12,'Market Data'!$U$5:$AL$5,0))+'Portfolio'!$F$13*INDEX('Market Data'!$U43:$AL43,1,MATCH('Portfolio'!$B$13,'Market Data'!$U$5:$AL$5,0))</x:f>
        <x:v>-0.02241366581643421</x:v>
      </x:c>
      <x:c r="C41" s="101" t="n">
        <x:f>-'Portfolio'!$D$24*INDEX('Market Data'!$U43:$AL43,1,MATCH('Portfolio'!$D$20,'Market Data'!$U$5:$AL$5,0))</x:f>
        <x:v>0.004085360386124186</x:v>
      </x:c>
      <x:c r="D41" s="101" t="n">
        <x:f>B41+C41</x:f>
        <x:v>-0.018328305430310027</x:v>
      </x:c>
      <x:c r="E41" s="101" t="n">
        <x:f>'Market Data'!U43</x:f>
        <x:v>-0.005554395000458845</x:v>
      </x:c>
      <x:c r="F41" s="101" t="n">
        <x:f>'Market Data'!V43</x:f>
        <x:v>-0.012064622965899163</x:v>
      </x:c>
      <x:c r="G41" s="101" t="n">
        <x:f>'Market Data'!W43</x:f>
        <x:v>0.005329252512298099</x:v>
      </x:c>
      <x:c r="H41" s="102" t="n">
        <x:f>H40*(1+B41)</x:f>
        <x:v>1.084820795190479</x:v>
      </x:c>
      <x:c r="I41" s="102" t="n">
        <x:f>I40*(1+D41)</x:f>
        <x:v>1.078427057200507</x:v>
      </x:c>
      <x:c r="J41" s="102" t="n">
        <x:f>J40*(1+E41)</x:f>
        <x:v>1.0089728279665184</x:v>
      </x:c>
      <x:c r="K41" s="102" t="n">
        <x:f>K40*(1+F41)</x:f>
        <x:v>0.9936716294000162</x:v>
      </x:c>
      <x:c r="L41" s="102" t="n">
        <x:f>L40*(1+G41)</x:f>
        <x:v>1.0691775345574601</x:v>
      </x:c>
      <x:c r="M41" s="102" t="n">
        <x:f>MAX(M40,H41)</x:f>
        <x:v>1.1096930851600646</x:v>
      </x:c>
      <x:c r="N41" s="98" t="n">
        <x:f>H41/M41-1</x:f>
        <x:v>-0.022413665816434336</x:v>
      </x:c>
      <x:c r="O41" s="102" t="n">
        <x:f>MAX(O40,I41)</x:f>
        <x:v>1.098561834028666</x:v>
      </x:c>
      <x:c r="P41" s="98" t="n">
        <x:f>I41/O41-1</x:f>
        <x:v>-0.018328305430310055</x:v>
      </x:c>
      <x:c r="Q41" s="102" t="n">
        <x:f>MAX(Q40,J41)</x:f>
        <x:v>1.0180336239519354</x:v>
      </x:c>
      <x:c r="R41" s="98" t="n">
        <x:f>J41/Q41-1</x:f>
        <x:v>-0.008900291475878341</x:v>
      </x:c>
      <x:c r="S41" s="102" t="n">
        <x:f>MAX(S40,K41)</x:f>
        <x:v>1.0327830771142004</x:v>
      </x:c>
      <x:c r="T41" s="98" t="n">
        <x:f>K41/S41-1</x:f>
        <x:v>-0.03786995408897409</x:v>
      </x:c>
      <x:c r="U41" s="102" t="n">
        <x:f>MAX(U40,L41)</x:f>
        <x:v>1.0844521503640687</x:v>
      </x:c>
      <x:c r="V41" s="98" t="n">
        <x:f>L41/U41-1</x:f>
        <x:v>-0.014085098915134875</x:v>
      </x:c>
      <x:c r="W41" s="101" t="n">
        <x:f>INDEX('Market Data'!$U43:$AL43,1,MATCH('Portfolio'!$B$6,'Market Data'!$U$5:$AL$5,0))</x:f>
        <x:v>-0.05456128825383422</x:v>
      </x:c>
      <x:c r="X41" s="101" t="n">
        <x:f>INDEX('Market Data'!$U43:$AL43,1,MATCH('Portfolio'!$B$7,'Market Data'!$U$5:$AL$5,0))</x:f>
        <x:v>-0.03132865100081084</x:v>
      </x:c>
      <x:c r="Y41" s="101" t="n">
        <x:f>INDEX('Market Data'!$U43:$AL43,1,MATCH('Portfolio'!$B$8,'Market Data'!$U$5:$AL$5,0))</x:f>
        <x:v>-0.02816392932328038</x:v>
      </x:c>
      <x:c r="Z41" s="101" t="n">
        <x:f>INDEX('Market Data'!$U43:$AL43,1,MATCH('Portfolio'!$B$9,'Market Data'!$U$5:$AL$5,0))</x:f>
        <x:v>-0.006619114907401524</x:v>
      </x:c>
      <x:c r="AA41" s="101" t="n">
        <x:f>INDEX('Market Data'!$U43:$AL43,1,MATCH('Portfolio'!$B$10,'Market Data'!$U$5:$AL$5,0))</x:f>
        <x:v>0.00933074592937988</x:v>
      </x:c>
      <x:c r="AB41" s="101" t="n">
        <x:f>INDEX('Market Data'!$U43:$AL43,1,MATCH('Portfolio'!$B$11,'Market Data'!$U$5:$AL$5,0))</x:f>
        <x:v>-0.008062245475776275</x:v>
      </x:c>
      <x:c r="AC41" s="101" t="n">
        <x:f>INDEX('Market Data'!$U43:$AL43,1,MATCH('Portfolio'!$B$12,'Market Data'!$U$5:$AL$5,0))</x:f>
        <x:v>0.008575889154321725</x:v>
      </x:c>
      <x:c r="AD41" s="101" t="n">
        <x:f>INDEX('Market Data'!$U43:$AL43,1,MATCH('Portfolio'!$B$13,'Market Data'!$U$5:$AL$5,0))</x:f>
        <x:v>-0.005554395000458845</x:v>
      </x:c>
      <x:c r="AE41" s="101" t="n">
        <x:f>INDEX('Market Data'!$U43:$AL43,1,MATCH("SPY",'Market Data'!$U$5:$AL$5,0))</x:f>
        <x:v>-0.005554395000458845</x:v>
      </x:c>
      <x:c r="AF41" s="101" t="n">
        <x:f>INDEX('Market Data'!$U43:$AL43,1,MATCH("QQQ",'Market Data'!$U$5:$AL$5,0))</x:f>
        <x:v>-0.012064622965899163</x:v>
      </x:c>
      <x:c r="AG41" s="101" t="n">
        <x:f>INDEX('Market Data'!$U43:$AL43,1,MATCH("TLT",'Market Data'!$U$5:$AL$5,0))</x:f>
        <x:v>0.004003898209167689</x:v>
      </x:c>
      <x:c r="AH41" s="101" t="n">
        <x:f>INDEX('Market Data'!$U43:$AL43,1,MATCH("HYG",'Market Data'!$U$5:$AL$5,0))</x:f>
        <x:v>-0.0008651009771052376</x:v>
      </x:c>
      <x:c r="AI41" s="101" t="n">
        <x:f>INDEX('Market Data'!$U43:$AL43,1,MATCH("GLD",'Market Data'!$U$5:$AL$5,0))</x:f>
        <x:v>0.008575889154321725</x:v>
      </x:c>
      <x:c r="AJ41" s="101" t="n">
        <x:f>INDEX('Market Data'!$U43:$AL43,1,MATCH("UUP",'Market Data'!$U$5:$AL$5,0))</x:f>
        <x:v>0.0007385693434276419</x:v>
      </x:c>
      <x:c r="AK41" s="101" t="n">
        <x:f>INDEX('Market Data'!$U43:$AL43,1,MATCH("USO",'Market Data'!$U$5:$AL$5,0))</x:f>
        <x:v>0.0005016089859393169</x:v>
      </x:c>
      <x:c r="AL41" s="101" t="n">
        <x:f>INDEX('Market Data'!$U43:$AL43,1,MATCH('Portfolio'!$D$20,'Market Data'!$U$5:$AL$5,0))</x:f>
        <x:v>-0.005554395000458845</x:v>
      </x:c>
      <x:c r="AM41" s="74" t="str"/>
      <x:c r="AN41" s="74"/>
      <x:c r="AO41" s="74"/>
      <x:c r="AP41" s="74"/>
      <x:c r="AQ41" s="74"/>
      <x:c r="AR41" s="74"/>
      <x:c r="AS41" s="74"/>
      <x:c r="AT41" s="11" t="n">
        <x:f>A41</x:f>
        <x:v>46079</x:v>
      </x:c>
      <x:c r="AU41" s="13" t="n">
        <x:f>B41</x:f>
        <x:v>-0.02241366581643421</x:v>
      </x:c>
      <x:c r="AV41" s="13" t="n">
        <x:f>'Market Data'!U43</x:f>
        <x:v>-0.005554395000458845</x:v>
      </x:c>
      <x:c r="AW41" s="13" t="n">
        <x:f>'Market Data'!W43-'Market Data'!U43</x:f>
        <x:v>0.010883647512756944</x:v>
      </x:c>
      <x:c r="AX41" s="13" t="n">
        <x:f>'Market Data'!X43-'Market Data'!U43</x:f>
        <x:v>-0.00025726449462826206</x:v>
      </x:c>
      <x:c r="AY41" s="13" t="n">
        <x:f>'Market Data'!Y43-'Market Data'!U43</x:f>
        <x:v>-0.00016970409417516041</x:v>
      </x:c>
      <x:c r="AZ41" s="35" t="n">
        <x:f>AZ40*(1+AV41)</x:f>
        <x:v>1.0089728279665184</x:v>
      </x:c>
      <x:c r="BA41" s="35" t="n">
        <x:f>BA40*(1+AW41)</x:f>
        <x:v>1.06000850364103</x:v>
      </x:c>
      <x:c r="BB41" s="35" t="n">
        <x:f>BB40*(1+AX41)</x:f>
        <x:v>1.0006430610848054</x:v>
      </x:c>
      <x:c r="BC41" s="35" t="n">
        <x:f>BC40*(1+AY41)</x:f>
        <x:v>1.074995371471977</x:v>
      </x:c>
      <x:c r="BG41" s="13" t="n">
        <x:f>0.5*AI41+0.5*AK41</x:f>
        <x:v>0.004538749070130521</x:v>
      </x:c>
      <x:c r="BH41" s="13" t="n">
        <x:f>0.5*AJ41-0.5*AG41</x:f>
        <x:v>-0.0016326644328700235</x:v>
      </x:c>
    </x:row>
    <x:row r="42">
      <x:c r="A42" s="100" t="n">
        <x:f>'Market Data'!A44</x:f>
        <x:v>46080</x:v>
      </x:c>
      <x:c r="B42" s="101" t="n">
        <x:f>'Portfolio'!$F$6*INDEX('Market Data'!$U44:$AL44,1,MATCH('Portfolio'!$B$6,'Market Data'!$U$5:$AL$5,0))+'Portfolio'!$F$7*INDEX('Market Data'!$U44:$AL44,1,MATCH('Portfolio'!$B$7,'Market Data'!$U$5:$AL$5,0))+'Portfolio'!$F$8*INDEX('Market Data'!$U44:$AL44,1,MATCH('Portfolio'!$B$8,'Market Data'!$U$5:$AL$5,0))+'Portfolio'!$F$9*INDEX('Market Data'!$U44:$AL44,1,MATCH('Portfolio'!$B$9,'Market Data'!$U$5:$AL$5,0))+'Portfolio'!$F$10*INDEX('Market Data'!$U44:$AL44,1,MATCH('Portfolio'!$B$10,'Market Data'!$U$5:$AL$5,0))+'Portfolio'!$F$11*INDEX('Market Data'!$U44:$AL44,1,MATCH('Portfolio'!$B$11,'Market Data'!$U$5:$AL$5,0))+'Portfolio'!$F$12*INDEX('Market Data'!$U44:$AL44,1,MATCH('Portfolio'!$B$12,'Market Data'!$U$5:$AL$5,0))+'Portfolio'!$F$13*INDEX('Market Data'!$U44:$AL44,1,MATCH('Portfolio'!$B$13,'Market Data'!$U$5:$AL$5,0))</x:f>
        <x:v>-0.0058336101057408505</x:v>
      </x:c>
      <x:c r="C42" s="101" t="n">
        <x:f>-'Portfolio'!$D$24*INDEX('Market Data'!$U44:$AL44,1,MATCH('Portfolio'!$D$20,'Market Data'!$U$5:$AL$5,0))</x:f>
        <x:v>0.003531957361268977</x:v>
      </x:c>
      <x:c r="D42" s="101" t="n">
        <x:f>B42+C42</x:f>
        <x:v>-0.0023016527444718734</x:v>
      </x:c>
      <x:c r="E42" s="101" t="n">
        <x:f>'Market Data'!U44</x:f>
        <x:v>-0.004801996508287942</x:v>
      </x:c>
      <x:c r="F42" s="101" t="n">
        <x:f>'Market Data'!V44</x:f>
        <x:v>-0.0032007554722836007</x:v>
      </x:c>
      <x:c r="G42" s="101" t="n">
        <x:f>'Market Data'!W44</x:f>
        <x:v>-0.017218554061916524</x:v>
      </x:c>
      <x:c r="H42" s="102" t="n">
        <x:f>H41*(1+B42)</x:f>
        <x:v>1.0784923736367378</x:v>
      </x:c>
      <x:c r="I42" s="102" t="n">
        <x:f>I41*(1+D42)</x:f>
        <x:v>1.0759448926045887</x:v>
      </x:c>
      <x:c r="J42" s="102" t="n">
        <x:f>J41*(1+E42)</x:f>
        <x:v>1.0041277439696659</x:v>
      </x:c>
      <x:c r="K42" s="102" t="n">
        <x:f>K41*(1+F42)</x:f>
        <x:v>0.9904911294945611</x:v>
      </x:c>
      <x:c r="L42" s="102" t="n">
        <x:f>L41*(1+G42)</x:f>
        <x:v>1.0507678433768959</x:v>
      </x:c>
      <x:c r="M42" s="102" t="n">
        <x:f>MAX(M41,H42)</x:f>
        <x:v>1.1096930851600646</x:v>
      </x:c>
      <x:c r="N42" s="98" t="n">
        <x:f>H42/M42-1</x:f>
        <x:v>-0.02811652333476189</x:v>
      </x:c>
      <x:c r="O42" s="102" t="n">
        <x:f>MAX(O41,I42)</x:f>
        <x:v>1.098561834028666</x:v>
      </x:c>
      <x:c r="P42" s="98" t="n">
        <x:f>I42/O42-1</x:f>
        <x:v>-0.020587772780286784</x:v>
      </x:c>
      <x:c r="Q42" s="102" t="n">
        <x:f>MAX(Q41,J42)</x:f>
        <x:v>1.0180336239519354</x:v>
      </x:c>
      <x:c r="R42" s="98" t="n">
        <x:f>J42/Q42-1</x:f>
        <x:v>-0.013659548815576295</x:v>
      </x:c>
      <x:c r="S42" s="102" t="n">
        <x:f>MAX(S41,K42)</x:f>
        <x:v>1.0327830771142004</x:v>
      </x:c>
      <x:c r="T42" s="98" t="n">
        <x:f>K42/S42-1</x:f>
        <x:v>-0.04094949709847229</x:v>
      </x:c>
      <x:c r="U42" s="102" t="n">
        <x:f>MAX(U41,L42)</x:f>
        <x:v>1.0844521503640687</x:v>
      </x:c>
      <x:c r="V42" s="98" t="n">
        <x:f>L42/U42-1</x:f>
        <x:v>-0.03106112793991367</x:v>
      </x:c>
      <x:c r="W42" s="101" t="n">
        <x:f>INDEX('Market Data'!$U44:$AL44,1,MATCH('Portfolio'!$B$6,'Market Data'!$U$5:$AL$5,0))</x:f>
        <x:v>-0.04164629289442512</x:v>
      </x:c>
      <x:c r="X42" s="101" t="n">
        <x:f>INDEX('Market Data'!$U44:$AL44,1,MATCH('Portfolio'!$B$7,'Market Data'!$U$5:$AL$5,0))</x:f>
        <x:v>-0.007676391491998169</x:v>
      </x:c>
      <x:c r="Y42" s="101" t="n">
        <x:f>INDEX('Market Data'!$U44:$AL44,1,MATCH('Portfolio'!$B$8,'Market Data'!$U$5:$AL$5,0))</x:f>
        <x:v>-0.005918137344570584</x:v>
      </x:c>
      <x:c r="Z42" s="101" t="n">
        <x:f>INDEX('Market Data'!$U44:$AL44,1,MATCH('Portfolio'!$B$9,'Market Data'!$U$5:$AL$5,0))</x:f>
        <x:v>0.029324264601879202</x:v>
      </x:c>
      <x:c r="AA42" s="101" t="n">
        <x:f>INDEX('Market Data'!$U44:$AL44,1,MATCH('Portfolio'!$B$10,'Market Data'!$U$5:$AL$5,0))</x:f>
        <x:v>-0.01904426117671354</x:v>
      </x:c>
      <x:c r="AB42" s="101" t="n">
        <x:f>INDEX('Market Data'!$U44:$AL44,1,MATCH('Portfolio'!$B$11,'Market Data'!$U$5:$AL$5,0))</x:f>
        <x:v>0.024373207637964134</x:v>
      </x:c>
      <x:c r="AC42" s="101" t="n">
        <x:f>INDEX('Market Data'!$U44:$AL44,1,MATCH('Portfolio'!$B$12,'Market Data'!$U$5:$AL$5,0))</x:f>
        <x:v>0.01313141674919538</x:v>
      </x:c>
      <x:c r="AD42" s="101" t="n">
        <x:f>INDEX('Market Data'!$U44:$AL44,1,MATCH('Portfolio'!$B$13,'Market Data'!$U$5:$AL$5,0))</x:f>
        <x:v>-0.004801996508287942</x:v>
      </x:c>
      <x:c r="AE42" s="101" t="n">
        <x:f>INDEX('Market Data'!$U44:$AL44,1,MATCH("SPY",'Market Data'!$U$5:$AL$5,0))</x:f>
        <x:v>-0.004801996508287942</x:v>
      </x:c>
      <x:c r="AF42" s="101" t="n">
        <x:f>INDEX('Market Data'!$U44:$AL44,1,MATCH("QQQ",'Market Data'!$U$5:$AL$5,0))</x:f>
        <x:v>-0.0032007554722836007</x:v>
      </x:c>
      <x:c r="AG42" s="101" t="n">
        <x:f>INDEX('Market Data'!$U44:$AL44,1,MATCH("TLT",'Market Data'!$U$5:$AL$5,0))</x:f>
        <x:v>0.006092761462318297</x:v>
      </x:c>
      <x:c r="AH42" s="101" t="n">
        <x:f>INDEX('Market Data'!$U44:$AL44,1,MATCH("HYG",'Market Data'!$U$5:$AL$5,0))</x:f>
        <x:v>-0.0016078815415531134</x:v>
      </x:c>
      <x:c r="AI42" s="101" t="n">
        <x:f>INDEX('Market Data'!$U44:$AL44,1,MATCH("GLD",'Market Data'!$U$5:$AL$5,0))</x:f>
        <x:v>0.01313141674919538</x:v>
      </x:c>
      <x:c r="AJ42" s="101" t="n">
        <x:f>INDEX('Market Data'!$U44:$AL44,1,MATCH("UUP",'Market Data'!$U$5:$AL$5,0))</x:f>
        <x:v>-0.0007380242613335142</x:v>
      </x:c>
      <x:c r="AK42" s="101" t="n">
        <x:f>INDEX('Market Data'!$U44:$AL44,1,MATCH("USO",'Market Data'!$U$5:$AL$5,0))</x:f>
        <x:v>0.027328574613463497</x:v>
      </x:c>
      <x:c r="AL42" s="101" t="n">
        <x:f>INDEX('Market Data'!$U44:$AL44,1,MATCH('Portfolio'!$D$20,'Market Data'!$U$5:$AL$5,0))</x:f>
        <x:v>-0.004801996508287942</x:v>
      </x:c>
      <x:c r="AM42" s="74" t="str"/>
      <x:c r="AN42" s="74"/>
      <x:c r="AO42" s="74"/>
      <x:c r="AP42" s="74"/>
      <x:c r="AQ42" s="74"/>
      <x:c r="AR42" s="74"/>
      <x:c r="AS42" s="74"/>
      <x:c r="AT42" s="11" t="n">
        <x:f>A42</x:f>
        <x:v>46080</x:v>
      </x:c>
      <x:c r="AU42" s="13" t="n">
        <x:f>B42</x:f>
        <x:v>-0.0058336101057408505</x:v>
      </x:c>
      <x:c r="AV42" s="13" t="n">
        <x:f>'Market Data'!U44</x:f>
        <x:v>-0.004801996508287942</x:v>
      </x:c>
      <x:c r="AW42" s="13" t="n">
        <x:f>'Market Data'!W44-'Market Data'!U44</x:f>
        <x:v>-0.012416557553628582</x:v>
      </x:c>
      <x:c r="AX42" s="13" t="n">
        <x:f>'Market Data'!X44-'Market Data'!U44</x:f>
        <x:v>-0.002769851510200372</x:v>
      </x:c>
      <x:c r="AY42" s="13" t="n">
        <x:f>'Market Data'!Y44-'Market Data'!U44</x:f>
        <x:v>0.002618318468894598</x:v>
      </x:c>
      <x:c r="AZ42" s="35" t="n">
        <x:f>AZ41*(1+AV42)</x:f>
        <x:v>1.0041277439696659</x:v>
      </x:c>
      <x:c r="BA42" s="35" t="n">
        <x:f>BA41*(1+AW42)</x:f>
        <x:v>1.0468468470482355</x:v>
      </x:c>
      <x:c r="BB42" s="35" t="n">
        <x:f>BB41*(1+AX42)</x:f>
        <x:v>0.9978714283908882</x:v>
      </x:c>
      <x:c r="BC42" s="35" t="n">
        <x:f>BC41*(1+AY42)</x:f>
        <x:v>1.0778100517070783</x:v>
      </x:c>
      <x:c r="BG42" s="13" t="n">
        <x:f>0.5*AI42+0.5*AK42</x:f>
        <x:v>0.020229995681329438</x:v>
      </x:c>
      <x:c r="BH42" s="13" t="n">
        <x:f>0.5*AJ42-0.5*AG42</x:f>
        <x:v>-0.0034153928618259055</x:v>
      </x:c>
    </x:row>
    <x:row r="43">
      <x:c r="A43" s="100" t="n">
        <x:f>'Market Data'!A45</x:f>
        <x:v>46083</x:v>
      </x:c>
      <x:c r="B43" s="101" t="n">
        <x:f>'Portfolio'!$F$6*INDEX('Market Data'!$U45:$AL45,1,MATCH('Portfolio'!$B$6,'Market Data'!$U$5:$AL$5,0))+'Portfolio'!$F$7*INDEX('Market Data'!$U45:$AL45,1,MATCH('Portfolio'!$B$7,'Market Data'!$U$5:$AL$5,0))+'Portfolio'!$F$8*INDEX('Market Data'!$U45:$AL45,1,MATCH('Portfolio'!$B$8,'Market Data'!$U$5:$AL$5,0))+'Portfolio'!$F$9*INDEX('Market Data'!$U45:$AL45,1,MATCH('Portfolio'!$B$9,'Market Data'!$U$5:$AL$5,0))+'Portfolio'!$F$10*INDEX('Market Data'!$U45:$AL45,1,MATCH('Portfolio'!$B$10,'Market Data'!$U$5:$AL$5,0))+'Portfolio'!$F$11*INDEX('Market Data'!$U45:$AL45,1,MATCH('Portfolio'!$B$11,'Market Data'!$U$5:$AL$5,0))+'Portfolio'!$F$12*INDEX('Market Data'!$U45:$AL45,1,MATCH('Portfolio'!$B$12,'Market Data'!$U$5:$AL$5,0))+'Portfolio'!$F$13*INDEX('Market Data'!$U45:$AL45,1,MATCH('Portfolio'!$B$13,'Market Data'!$U$5:$AL$5,0))</x:f>
        <x:v>-0.001696951656240204</x:v>
      </x:c>
      <x:c r="C43" s="101" t="n">
        <x:f>-'Portfolio'!$D$24*INDEX('Market Data'!$U45:$AL45,1,MATCH('Portfolio'!$D$20,'Market Data'!$U$5:$AL$5,0))</x:f>
        <x:v>-0.0004182742515412997</x:v>
      </x:c>
      <x:c r="D43" s="101" t="n">
        <x:f>B43+C43</x:f>
        <x:v>-0.0021152259077815037</x:v>
      </x:c>
      <x:c r="E43" s="101" t="n">
        <x:f>'Market Data'!U45</x:f>
        <x:v>0.0005686794289856412</x:v>
      </x:c>
      <x:c r="F43" s="101" t="n">
        <x:f>'Market Data'!V45</x:f>
        <x:v>0.0013173960348162872</x:v>
      </x:c>
      <x:c r="G43" s="101" t="n">
        <x:f>'Market Data'!W45</x:f>
        <x:v>0.00918094451847784</x:v>
      </x:c>
      <x:c r="H43" s="102" t="n">
        <x:f>H42*(1+B43)</x:f>
        <x:v>1.0766622242170525</x:v>
      </x:c>
      <x:c r="I43" s="102" t="n">
        <x:f>I42*(1+D43)</x:f>
        <x:v>1.0736690260924064</x:v>
      </x:c>
      <x:c r="J43" s="102" t="n">
        <x:f>J42*(1+E43)</x:f>
        <x:v>1.0046987707617352</x:v>
      </x:c>
      <x:c r="K43" s="102" t="n">
        <x:f>K42*(1+F43)</x:f>
        <x:v>0.9917959985810779</x:v>
      </x:c>
      <x:c r="L43" s="102" t="n">
        <x:f>L42*(1+G43)</x:f>
        <x:v>1.0604148846487398</x:v>
      </x:c>
      <x:c r="M43" s="102" t="n">
        <x:f>MAX(M42,H43)</x:f>
        <x:v>1.1096930851600646</x:v>
      </x:c>
      <x:c r="N43" s="98" t="n">
        <x:f>H43/M43-1</x:f>
        <x:v>-0.029765762610161395</x:v>
      </x:c>
      <x:c r="O43" s="102" t="n">
        <x:f>MAX(O42,I43)</x:f>
        <x:v>1.098561834028666</x:v>
      </x:c>
      <x:c r="P43" s="98" t="n">
        <x:f>I43/O43-1</x:f>
        <x:v>-0.02265945089769983</x:v>
      </x:c>
      <x:c r="Q43" s="102" t="n">
        <x:f>MAX(Q42,J43)</x:f>
        <x:v>1.0180336239519354</x:v>
      </x:c>
      <x:c r="R43" s="98" t="n">
        <x:f>J43/Q43-1</x:f>
        <x:v>-0.01309863729101135</x:v>
      </x:c>
      <x:c r="S43" s="102" t="n">
        <x:f>MAX(S42,K43)</x:f>
        <x:v>1.0327830771142004</x:v>
      </x:c>
      <x:c r="T43" s="98" t="n">
        <x:f>K43/S43-1</x:f>
        <x:v>-0.03968604776876128</x:v>
      </x:c>
      <x:c r="U43" s="102" t="n">
        <x:f>MAX(U42,L43)</x:f>
        <x:v>1.0844521503640687</x:v>
      </x:c>
      <x:c r="V43" s="98" t="n">
        <x:f>L43/U43-1</x:f>
        <x:v>-0.022165353913733532</x:v>
      </x:c>
      <x:c r="W43" s="101" t="n">
        <x:f>INDEX('Market Data'!$U45:$AL45,1,MATCH('Portfolio'!$B$6,'Market Data'!$U$5:$AL$5,0))</x:f>
        <x:v>0.02985494874285899</x:v>
      </x:c>
      <x:c r="X43" s="101" t="n">
        <x:f>INDEX('Market Data'!$U45:$AL45,1,MATCH('Portfolio'!$B$7,'Market Data'!$U$5:$AL$5,0))</x:f>
        <x:v>0.0007275196969016573</x:v>
      </x:c>
      <x:c r="Y43" s="101" t="n">
        <x:f>INDEX('Market Data'!$U45:$AL45,1,MATCH('Portfolio'!$B$8,'Market Data'!$U$5:$AL$5,0))</x:f>
        <x:v>-0.01460305391148975</x:v>
      </x:c>
      <x:c r="Z43" s="101" t="n">
        <x:f>INDEX('Market Data'!$U45:$AL45,1,MATCH('Portfolio'!$B$9,'Market Data'!$U$5:$AL$5,0))</x:f>
        <x:v>-0.0323387323761678</x:v>
      </x:c>
      <x:c r="AA43" s="101" t="n">
        <x:f>INDEX('Market Data'!$U45:$AL45,1,MATCH('Portfolio'!$B$10,'Market Data'!$U$5:$AL$5,0))</x:f>
        <x:v>-0.00912415181227677</x:v>
      </x:c>
      <x:c r="AB43" s="101" t="n">
        <x:f>INDEX('Market Data'!$U45:$AL45,1,MATCH('Portfolio'!$B$11,'Market Data'!$U$5:$AL$5,0))</x:f>
        <x:v>-0.007934387116882546</x:v>
      </x:c>
      <x:c r="AC43" s="101" t="n">
        <x:f>INDEX('Market Data'!$U45:$AL45,1,MATCH('Portfolio'!$B$12,'Market Data'!$U$5:$AL$5,0))</x:f>
        <x:v>0.012919896640826822</x:v>
      </x:c>
      <x:c r="AD43" s="101" t="n">
        <x:f>INDEX('Market Data'!$U45:$AL45,1,MATCH('Portfolio'!$B$13,'Market Data'!$U$5:$AL$5,0))</x:f>
        <x:v>0.0005686794289856412</x:v>
      </x:c>
      <x:c r="AE43" s="101" t="n">
        <x:f>INDEX('Market Data'!$U45:$AL45,1,MATCH("SPY",'Market Data'!$U$5:$AL$5,0))</x:f>
        <x:v>0.0005686794289856412</x:v>
      </x:c>
      <x:c r="AF43" s="101" t="n">
        <x:f>INDEX('Market Data'!$U45:$AL45,1,MATCH("QQQ",'Market Data'!$U$5:$AL$5,0))</x:f>
        <x:v>0.0013173960348162872</x:v>
      </x:c>
      <x:c r="AG43" s="101" t="n">
        <x:f>INDEX('Market Data'!$U45:$AL45,1,MATCH("TLT",'Market Data'!$U$5:$AL$5,0))</x:f>
        <x:v>-0.010041985728733827</x:v>
      </x:c>
      <x:c r="AH43" s="101" t="n">
        <x:f>INDEX('Market Data'!$U45:$AL45,1,MATCH("HYG",'Market Data'!$U$5:$AL$5,0))</x:f>
        <x:v>-0.0005728120234926859</x:v>
      </x:c>
      <x:c r="AI43" s="101" t="n">
        <x:f>INDEX('Market Data'!$U45:$AL45,1,MATCH("GLD",'Market Data'!$U$5:$AL$5,0))</x:f>
        <x:v>0.012919896640826822</x:v>
      </x:c>
      <x:c r="AJ43" s="101" t="n">
        <x:f>INDEX('Market Data'!$U45:$AL45,1,MATCH("UUP",'Market Data'!$U$5:$AL$5,0))</x:f>
        <x:v>0.009231905491297487</x:v>
      </x:c>
      <x:c r="AK43" s="101" t="n">
        <x:f>INDEX('Market Data'!$U45:$AL45,1,MATCH("USO",'Market Data'!$U$5:$AL$5,0))</x:f>
        <x:v>0.06394149711162944</x:v>
      </x:c>
      <x:c r="AL43" s="101" t="n">
        <x:f>INDEX('Market Data'!$U45:$AL45,1,MATCH('Portfolio'!$D$20,'Market Data'!$U$5:$AL$5,0))</x:f>
        <x:v>0.0005686794289856412</x:v>
      </x:c>
      <x:c r="AM43" s="74" t="str">
        <x:v>Mar 26</x:v>
      </x:c>
      <x:c r="AN43" s="74"/>
      <x:c r="AO43" s="74"/>
      <x:c r="AP43" s="74"/>
      <x:c r="AQ43" s="74"/>
      <x:c r="AR43" s="74"/>
      <x:c r="AS43" s="74"/>
      <x:c r="AT43" s="11" t="n">
        <x:f>A43</x:f>
        <x:v>46083</x:v>
      </x:c>
      <x:c r="AU43" s="13" t="n">
        <x:f>B43</x:f>
        <x:v>-0.001696951656240204</x:v>
      </x:c>
      <x:c r="AV43" s="13" t="n">
        <x:f>'Market Data'!U45</x:f>
        <x:v>0.0005686794289856412</x:v>
      </x:c>
      <x:c r="AW43" s="13" t="n">
        <x:f>'Market Data'!W45-'Market Data'!U45</x:f>
        <x:v>0.0086122650894922</x:v>
      </x:c>
      <x:c r="AX43" s="13" t="n">
        <x:f>'Market Data'!X45-'Market Data'!U45</x:f>
        <x:v>0.0023566626931732504</x:v>
      </x:c>
      <x:c r="AY43" s="13" t="n">
        <x:f>'Market Data'!Y45-'Market Data'!U45</x:f>
        <x:v>-0.003884464253539166</x:v>
      </x:c>
      <x:c r="AZ43" s="35" t="n">
        <x:f>AZ42*(1+AV43)</x:f>
        <x:v>1.0046987707617352</x:v>
      </x:c>
      <x:c r="BA43" s="35" t="n">
        <x:f>BA42*(1+AW43)</x:f>
        <x:v>1.055862569603114</x:v>
      </x:c>
      <x:c r="BB43" s="35" t="n">
        <x:f>BB42*(1+AX43)</x:f>
        <x:v>1.0002230747587604</x:v>
      </x:c>
      <x:c r="BC43" s="35" t="n">
        <x:f>BC42*(1+AY43)</x:f>
        <x:v>1.073623337089117</x:v>
      </x:c>
      <x:c r="BG43" s="13" t="n">
        <x:f>0.5*AI43+0.5*AK43</x:f>
        <x:v>0.03843069687622813</x:v>
      </x:c>
      <x:c r="BH43" s="13" t="n">
        <x:f>0.5*AJ43-0.5*AG43</x:f>
        <x:v>0.009636945610015657</x:v>
      </x:c>
    </x:row>
    <x:row r="44">
      <x:c r="A44" s="100" t="n">
        <x:f>'Market Data'!A46</x:f>
        <x:v>46084</x:v>
      </x:c>
      <x:c r="B44" s="101" t="n">
        <x:f>'Portfolio'!$F$6*INDEX('Market Data'!$U46:$AL46,1,MATCH('Portfolio'!$B$6,'Market Data'!$U$5:$AL$5,0))+'Portfolio'!$F$7*INDEX('Market Data'!$U46:$AL46,1,MATCH('Portfolio'!$B$7,'Market Data'!$U$5:$AL$5,0))+'Portfolio'!$F$8*INDEX('Market Data'!$U46:$AL46,1,MATCH('Portfolio'!$B$8,'Market Data'!$U$5:$AL$5,0))+'Portfolio'!$F$9*INDEX('Market Data'!$U46:$AL46,1,MATCH('Portfolio'!$B$9,'Market Data'!$U$5:$AL$5,0))+'Portfolio'!$F$10*INDEX('Market Data'!$U46:$AL46,1,MATCH('Portfolio'!$B$10,'Market Data'!$U$5:$AL$5,0))+'Portfolio'!$F$11*INDEX('Market Data'!$U46:$AL46,1,MATCH('Portfolio'!$B$11,'Market Data'!$U$5:$AL$5,0))+'Portfolio'!$F$12*INDEX('Market Data'!$U46:$AL46,1,MATCH('Portfolio'!$B$12,'Market Data'!$U$5:$AL$5,0))+'Portfolio'!$F$13*INDEX('Market Data'!$U46:$AL46,1,MATCH('Portfolio'!$B$13,'Market Data'!$U$5:$AL$5,0))</x:f>
        <x:v>-0.024947813735166025</x:v>
      </x:c>
      <x:c r="C44" s="101" t="n">
        <x:f>-'Portfolio'!$D$24*INDEX('Market Data'!$U46:$AL46,1,MATCH('Portfolio'!$D$20,'Market Data'!$U$5:$AL$5,0))</x:f>
        <x:v>0.006483125543529339</x:v>
      </x:c>
      <x:c r="D44" s="101" t="n">
        <x:f>B44+C44</x:f>
        <x:v>-0.018464688191636686</x:v>
      </x:c>
      <x:c r="E44" s="101" t="n">
        <x:f>'Market Data'!U46</x:f>
        <x:v>-0.008814360718000014</x:v>
      </x:c>
      <x:c r="F44" s="101" t="n">
        <x:f>'Market Data'!V46</x:f>
        <x:v>-0.010705593463318008</x:v>
      </x:c>
      <x:c r="G44" s="101" t="n">
        <x:f>'Market Data'!W46</x:f>
        <x:v>-0.017323219988542138</x:v>
      </x:c>
      <x:c r="H44" s="102" t="n">
        <x:f>H43*(1+B44)</x:f>
        <x:v>1.049801855591596</x:v>
      </x:c>
      <x:c r="I44" s="102" t="n">
        <x:f>I43*(1+D44)</x:f>
        <x:v>1.053844062304592</x:v>
      </x:c>
      <x:c r="J44" s="102" t="n">
        <x:f>J43*(1+E44)</x:f>
        <x:v>0.9958429933833101</x:v>
      </x:c>
      <x:c r="K44" s="102" t="n">
        <x:f>K43*(1+F44)</x:f>
        <x:v>0.9811782338217234</x:v>
      </x:c>
      <x:c r="L44" s="102" t="n">
        <x:f>L43*(1+G44)</x:f>
        <x:v>1.042045084322845</x:v>
      </x:c>
      <x:c r="M44" s="102" t="n">
        <x:f>MAX(M43,H44)</x:f>
        <x:v>1.1096930851600646</x:v>
      </x:c>
      <x:c r="N44" s="98" t="n">
        <x:f>H44/M44-1</x:f>
        <x:v>-0.0539709856440439</x:v>
      </x:c>
      <x:c r="O44" s="102" t="n">
        <x:f>MAX(O43,I44)</x:f>
        <x:v>1.098561834028666</x:v>
      </x:c>
      <x:c r="P44" s="98" t="n">
        <x:f>I44/O44-1</x:f>
        <x:v>-0.04070573939391675</x:v>
      </x:c>
      <x:c r="Q44" s="102" t="n">
        <x:f>MAX(Q43,J44)</x:f>
        <x:v>1.0180336239519354</x:v>
      </x:c>
      <x:c r="R44" s="98" t="n">
        <x:f>J44/Q44-1</x:f>
        <x:v>-0.02179754189501415</x:v>
      </x:c>
      <x:c r="S44" s="102" t="n">
        <x:f>MAX(S43,K44)</x:f>
        <x:v>1.0327830771142004</x:v>
      </x:c>
      <x:c r="T44" s="98" t="n">
        <x:f>K44/S44-1</x:f>
        <x:v>-0.04996677853850107</x:v>
      </x:c>
      <x:c r="U44" s="102" t="n">
        <x:f>MAX(U43,L44)</x:f>
        <x:v>1.0844521503640687</x:v>
      </x:c>
      <x:c r="V44" s="98" t="n">
        <x:f>L44/U44-1</x:f>
        <x:v>-0.03910459860030424</x:v>
      </x:c>
      <x:c r="W44" s="101" t="n">
        <x:f>INDEX('Market Data'!$U46:$AL46,1,MATCH('Portfolio'!$B$6,'Market Data'!$U$5:$AL$5,0))</x:f>
        <x:v>-0.01331663634113589</x:v>
      </x:c>
      <x:c r="X44" s="101" t="n">
        <x:f>INDEX('Market Data'!$U46:$AL46,1,MATCH('Portfolio'!$B$7,'Market Data'!$U$5:$AL$5,0))</x:f>
        <x:v>-0.07994279377864588</x:v>
      </x:c>
      <x:c r="Y44" s="101" t="n">
        <x:f>INDEX('Market Data'!$U46:$AL46,1,MATCH('Portfolio'!$B$8,'Market Data'!$U$5:$AL$5,0))</x:f>
        <x:v>-0.043293201852535046</x:v>
      </x:c>
      <x:c r="Z44" s="101" t="n">
        <x:f>INDEX('Market Data'!$U46:$AL46,1,MATCH('Portfolio'!$B$9,'Market Data'!$U$5:$AL$5,0))</x:f>
        <x:v>-0.010059224341922635</x:v>
      </x:c>
      <x:c r="AA44" s="101" t="n">
        <x:f>INDEX('Market Data'!$U46:$AL46,1,MATCH('Portfolio'!$B$10,'Market Data'!$U$5:$AL$5,0))</x:f>
        <x:v>0.009073762373418282</x:v>
      </x:c>
      <x:c r="AB44" s="101" t="n">
        <x:f>INDEX('Market Data'!$U46:$AL46,1,MATCH('Portfolio'!$B$11,'Market Data'!$U$5:$AL$5,0))</x:f>
        <x:v>0.004986160475720425</x:v>
      </x:c>
      <x:c r="AC44" s="101" t="n">
        <x:f>INDEX('Market Data'!$U46:$AL46,1,MATCH('Portfolio'!$B$12,'Market Data'!$U$5:$AL$5,0))</x:f>
        <x:v>-0.04461221500318879</x:v>
      </x:c>
      <x:c r="AD44" s="101" t="n">
        <x:f>INDEX('Market Data'!$U46:$AL46,1,MATCH('Portfolio'!$B$13,'Market Data'!$U$5:$AL$5,0))</x:f>
        <x:v>-0.008814360718000014</x:v>
      </x:c>
      <x:c r="AE44" s="101" t="n">
        <x:f>INDEX('Market Data'!$U46:$AL46,1,MATCH("SPY",'Market Data'!$U$5:$AL$5,0))</x:f>
        <x:v>-0.008814360718000014</x:v>
      </x:c>
      <x:c r="AF44" s="101" t="n">
        <x:f>INDEX('Market Data'!$U46:$AL46,1,MATCH("QQQ",'Market Data'!$U$5:$AL$5,0))</x:f>
        <x:v>-0.010705593463318008</x:v>
      </x:c>
      <x:c r="AG44" s="101" t="n">
        <x:f>INDEX('Market Data'!$U46:$AL46,1,MATCH("TLT",'Market Data'!$U$5:$AL$5,0))</x:f>
        <x:v>-0.0020087470329288593</x:v>
      </x:c>
      <x:c r="AH44" s="101" t="n">
        <x:f>INDEX('Market Data'!$U46:$AL46,1,MATCH("HYG",'Market Data'!$U$5:$AL$5,0))</x:f>
        <x:v>-0.0019928672823648075</x:v>
      </x:c>
      <x:c r="AI44" s="101" t="n">
        <x:f>INDEX('Market Data'!$U46:$AL46,1,MATCH("GLD",'Market Data'!$U$5:$AL$5,0))</x:f>
        <x:v>-0.04461221500318879</x:v>
      </x:c>
      <x:c r="AJ44" s="101" t="n">
        <x:f>INDEX('Market Data'!$U46:$AL46,1,MATCH("UUP",'Market Data'!$U$5:$AL$5,0))</x:f>
        <x:v>0.004756646949487964</x:v>
      </x:c>
      <x:c r="AK44" s="101" t="n">
        <x:f>INDEX('Market Data'!$U46:$AL46,1,MATCH("USO",'Market Data'!$U$5:$AL$5,0))</x:f>
        <x:v>0.0345222436352004</x:v>
      </x:c>
      <x:c r="AL44" s="101" t="n">
        <x:f>INDEX('Market Data'!$U46:$AL46,1,MATCH('Portfolio'!$D$20,'Market Data'!$U$5:$AL$5,0))</x:f>
        <x:v>-0.008814360718000014</x:v>
      </x:c>
      <x:c r="AM44" s="74" t="str"/>
      <x:c r="AN44" s="74"/>
      <x:c r="AO44" s="74"/>
      <x:c r="AP44" s="74"/>
      <x:c r="AQ44" s="74"/>
      <x:c r="AR44" s="74"/>
      <x:c r="AS44" s="74"/>
      <x:c r="AT44" s="11" t="n">
        <x:f>A44</x:f>
        <x:v>46084</x:v>
      </x:c>
      <x:c r="AU44" s="13" t="n">
        <x:f>B44</x:f>
        <x:v>-0.024947813735166025</x:v>
      </x:c>
      <x:c r="AV44" s="13" t="n">
        <x:f>'Market Data'!U46</x:f>
        <x:v>-0.008814360718000014</x:v>
      </x:c>
      <x:c r="AW44" s="13" t="n">
        <x:f>'Market Data'!W46-'Market Data'!U46</x:f>
        <x:v>-0.008508859270542124</x:v>
      </x:c>
      <x:c r="AX44" s="13" t="n">
        <x:f>'Market Data'!X46-'Market Data'!U46</x:f>
        <x:v>-0.017555343159595727</x:v>
      </x:c>
      <x:c r="AY44" s="13" t="n">
        <x:f>'Market Data'!Y46-'Market Data'!U46</x:f>
        <x:v>-0.012411273314574367</x:v>
      </x:c>
      <x:c r="AZ44" s="35" t="n">
        <x:f>AZ43*(1+AV44)</x:f>
        <x:v>0.9958429933833101</x:v>
      </x:c>
      <x:c r="BA44" s="35" t="n">
        <x:f>BA43*(1+AW44)</x:f>
        <x:v>1.0468783835893283</x:v>
      </x:c>
      <x:c r="BB44" s="35" t="n">
        <x:f>BB43*(1+AX44)</x:f>
        <x:v>0.9826638154452244</x:v>
      </x:c>
      <x:c r="BC44" s="35" t="n">
        <x:f>BC43*(1+AY44)</x:f>
        <x:v>1.0602983044155987</x:v>
      </x:c>
      <x:c r="BG44" s="13" t="n">
        <x:f>0.5*AI44+0.5*AK44</x:f>
        <x:v>-0.0050449856839941964</x:v>
      </x:c>
      <x:c r="BH44" s="13" t="n">
        <x:f>0.5*AJ44-0.5*AG44</x:f>
        <x:v>0.0033826969912084115</x:v>
      </x:c>
    </x:row>
    <x:row r="45">
      <x:c r="A45" s="100" t="n">
        <x:f>'Market Data'!A47</x:f>
        <x:v>46085</x:v>
      </x:c>
      <x:c r="B45" s="101" t="n">
        <x:f>'Portfolio'!$F$6*INDEX('Market Data'!$U47:$AL47,1,MATCH('Portfolio'!$B$6,'Market Data'!$U$5:$AL$5,0))+'Portfolio'!$F$7*INDEX('Market Data'!$U47:$AL47,1,MATCH('Portfolio'!$B$7,'Market Data'!$U$5:$AL$5,0))+'Portfolio'!$F$8*INDEX('Market Data'!$U47:$AL47,1,MATCH('Portfolio'!$B$8,'Market Data'!$U$5:$AL$5,0))+'Portfolio'!$F$9*INDEX('Market Data'!$U47:$AL47,1,MATCH('Portfolio'!$B$9,'Market Data'!$U$5:$AL$5,0))+'Portfolio'!$F$10*INDEX('Market Data'!$U47:$AL47,1,MATCH('Portfolio'!$B$10,'Market Data'!$U$5:$AL$5,0))+'Portfolio'!$F$11*INDEX('Market Data'!$U47:$AL47,1,MATCH('Portfolio'!$B$11,'Market Data'!$U$5:$AL$5,0))+'Portfolio'!$F$12*INDEX('Market Data'!$U47:$AL47,1,MATCH('Portfolio'!$B$12,'Market Data'!$U$5:$AL$5,0))+'Portfolio'!$F$13*INDEX('Market Data'!$U47:$AL47,1,MATCH('Portfolio'!$B$13,'Market Data'!$U$5:$AL$5,0))</x:f>
        <x:v>0.013857902756528977</x:v>
      </x:c>
      <x:c r="C45" s="101" t="n">
        <x:f>-'Portfolio'!$D$24*INDEX('Market Data'!$U47:$AL47,1,MATCH('Portfolio'!$D$20,'Market Data'!$U$5:$AL$5,0))</x:f>
        <x:v>-0.005189396529515561</x:v>
      </x:c>
      <x:c r="D45" s="101" t="n">
        <x:f>B45+C45</x:f>
        <x:v>0.008668506227013414</x:v>
      </x:c>
      <x:c r="E45" s="101" t="n">
        <x:f>'Market Data'!U47</x:f>
        <x:v>0.007055426061514547</x:v>
      </x:c>
      <x:c r="F45" s="101" t="n">
        <x:f>'Market Data'!V47</x:f>
        <x:v>0.015243155519400808</x:v>
      </x:c>
      <x:c r="G45" s="101" t="n">
        <x:f>'Market Data'!W47</x:f>
        <x:v>0.009720846261177973</x:v>
      </x:c>
      <x:c r="H45" s="102" t="n">
        <x:f>H44*(1+B45)</x:f>
        <x:v>1.0643499076200078</x:v>
      </x:c>
      <x:c r="I45" s="102" t="n">
        <x:f>I44*(1+D45)</x:f>
        <x:v>1.0629793161209804</x:v>
      </x:c>
      <x:c r="J45" s="102" t="n">
        <x:f>J44*(1+E45)</x:f>
        <x:v>1.0028690899920034</x:v>
      </x:c>
      <x:c r="K45" s="102" t="n">
        <x:f>K44*(1+F45)</x:f>
        <x:v>0.996134486232119</x:v>
      </x:c>
      <x:c r="L45" s="102" t="n">
        <x:f>L44*(1+G45)</x:f>
        <x:v>1.0521746443847637</x:v>
      </x:c>
      <x:c r="M45" s="102" t="n">
        <x:f>MAX(M44,H45)</x:f>
        <x:v>1.1096930851600646</x:v>
      </x:c>
      <x:c r="N45" s="98" t="n">
        <x:f>H45/M45-1</x:f>
        <x:v>-0.04086100755824429</x:v>
      </x:c>
      <x:c r="O45" s="102" t="n">
        <x:f>MAX(O44,I45)</x:f>
        <x:v>1.098561834028666</x:v>
      </x:c>
      <x:c r="P45" s="98" t="n">
        <x:f>I45/O45-1</x:f>
        <x:v>-0.032390091122314724</x:v>
      </x:c>
      <x:c r="Q45" s="102" t="n">
        <x:f>MAX(Q44,J45)</x:f>
        <x:v>1.0180336239519354</x:v>
      </x:c>
      <x:c r="R45" s="98" t="n">
        <x:f>J45/Q45-1</x:f>
        <x:v>-0.014895906778662482</x:v>
      </x:c>
      <x:c r="S45" s="102" t="n">
        <x:f>MAX(S44,K45)</x:f>
        <x:v>1.0327830771142004</x:v>
      </x:c>
      <x:c r="T45" s="98" t="n">
        <x:f>K45/S45-1</x:f>
        <x:v>-0.03548527439516613</x:v>
      </x:c>
      <x:c r="U45" s="102" t="n">
        <x:f>MAX(U44,L45)</x:f>
        <x:v>1.0844521503640687</x:v>
      </x:c>
      <x:c r="V45" s="98" t="n">
        <x:f>L45/U45-1</x:f>
        <x:v>-0.02976388213022485</x:v>
      </x:c>
      <x:c r="W45" s="101" t="n">
        <x:f>INDEX('Market Data'!$U47:$AL47,1,MATCH('Portfolio'!$B$6,'Market Data'!$U$5:$AL$5,0))</x:f>
        <x:v>0.01660656891157819</x:v>
      </x:c>
      <x:c r="X45" s="101" t="n">
        <x:f>INDEX('Market Data'!$U47:$AL47,1,MATCH('Portfolio'!$B$7,'Market Data'!$U$5:$AL$5,0))</x:f>
        <x:v>0.05554663751270894</x:v>
      </x:c>
      <x:c r="Y45" s="101" t="n">
        <x:f>INDEX('Market Data'!$U47:$AL47,1,MATCH('Portfolio'!$B$8,'Market Data'!$U$5:$AL$5,0))</x:f>
        <x:v>0.012205111866111062</x:v>
      </x:c>
      <x:c r="Z45" s="101" t="n">
        <x:f>INDEX('Market Data'!$U47:$AL47,1,MATCH('Portfolio'!$B$9,'Market Data'!$U$5:$AL$5,0))</x:f>
        <x:v>-0.004128032060874864</x:v>
      </x:c>
      <x:c r="AA45" s="101" t="n">
        <x:f>INDEX('Market Data'!$U47:$AL47,1,MATCH('Portfolio'!$B$10,'Market Data'!$U$5:$AL$5,0))</x:f>
        <x:v>-0.0028974061672935036</x:v>
      </x:c>
      <x:c r="AB45" s="101" t="n">
        <x:f>INDEX('Market Data'!$U47:$AL47,1,MATCH('Portfolio'!$B$11,'Market Data'!$U$5:$AL$5,0))</x:f>
        <x:v>-0.0010220392087870733</x:v>
      </x:c>
      <x:c r="AC45" s="101" t="n">
        <x:f>INDEX('Market Data'!$U47:$AL47,1,MATCH('Portfolio'!$B$12,'Market Data'!$U$5:$AL$5,0))</x:f>
        <x:v>0.007818116439543887</x:v>
      </x:c>
      <x:c r="AD45" s="101" t="n">
        <x:f>INDEX('Market Data'!$U47:$AL47,1,MATCH('Portfolio'!$B$13,'Market Data'!$U$5:$AL$5,0))</x:f>
        <x:v>0.007055426061514547</x:v>
      </x:c>
      <x:c r="AE45" s="101" t="n">
        <x:f>INDEX('Market Data'!$U47:$AL47,1,MATCH("SPY",'Market Data'!$U$5:$AL$5,0))</x:f>
        <x:v>0.007055426061514547</x:v>
      </x:c>
      <x:c r="AF45" s="101" t="n">
        <x:f>INDEX('Market Data'!$U47:$AL47,1,MATCH("QQQ",'Market Data'!$U$5:$AL$5,0))</x:f>
        <x:v>0.015243155519400808</x:v>
      </x:c>
      <x:c r="AG45" s="101" t="n">
        <x:f>INDEX('Market Data'!$U47:$AL47,1,MATCH("TLT",'Market Data'!$U$5:$AL$5,0))</x:f>
        <x:v>-0.0031310264095119056</x:v>
      </x:c>
      <x:c r="AH45" s="101" t="n">
        <x:f>INDEX('Market Data'!$U47:$AL47,1,MATCH("HYG",'Market Data'!$U$5:$AL$5,0))</x:f>
        <x:v>0.0034946780521343257</x:v>
      </x:c>
      <x:c r="AI45" s="101" t="n">
        <x:f>INDEX('Market Data'!$U47:$AL47,1,MATCH("GLD",'Market Data'!$U$5:$AL$5,0))</x:f>
        <x:v>0.007818116439543887</x:v>
      </x:c>
      <x:c r="AJ45" s="101" t="n">
        <x:f>INDEX('Market Data'!$U47:$AL47,1,MATCH("UUP",'Market Data'!$U$5:$AL$5,0))</x:f>
        <x:v>-0.0018208025756569768</x:v>
      </x:c>
      <x:c r="AK45" s="101" t="n">
        <x:f>INDEX('Market Data'!$U47:$AL47,1,MATCH("USO",'Market Data'!$U$5:$AL$5,0))</x:f>
        <x:v>0.015077612598279222</x:v>
      </x:c>
      <x:c r="AL45" s="101" t="n">
        <x:f>INDEX('Market Data'!$U47:$AL47,1,MATCH('Portfolio'!$D$20,'Market Data'!$U$5:$AL$5,0))</x:f>
        <x:v>0.007055426061514547</x:v>
      </x:c>
      <x:c r="AM45" s="74" t="str"/>
      <x:c r="AN45" s="74"/>
      <x:c r="AO45" s="74"/>
      <x:c r="AP45" s="74"/>
      <x:c r="AQ45" s="74"/>
      <x:c r="AR45" s="74"/>
      <x:c r="AS45" s="74"/>
      <x:c r="AT45" s="11" t="n">
        <x:f>A45</x:f>
        <x:v>46085</x:v>
      </x:c>
      <x:c r="AU45" s="13" t="n">
        <x:f>B45</x:f>
        <x:v>0.013857902756528977</x:v>
      </x:c>
      <x:c r="AV45" s="13" t="n">
        <x:f>'Market Data'!U47</x:f>
        <x:v>0.007055426061514547</x:v>
      </x:c>
      <x:c r="AW45" s="13" t="n">
        <x:f>'Market Data'!W47-'Market Data'!U47</x:f>
        <x:v>0.0026654201996634264</x:v>
      </x:c>
      <x:c r="AX45" s="13" t="n">
        <x:f>'Market Data'!X47-'Market Data'!U47</x:f>
        <x:v>0.00792367609664324</x:v>
      </x:c>
      <x:c r="AY45" s="13" t="n">
        <x:f>'Market Data'!Y47-'Market Data'!U47</x:f>
        <x:v>0.0076283750854575505</x:v>
      </x:c>
      <x:c r="AZ45" s="35" t="n">
        <x:f>AZ44*(1+AV45)</x:f>
        <x:v>1.0028690899920034</x:v>
      </x:c>
      <x:c r="BA45" s="35" t="n">
        <x:f>BA44*(1+AW45)</x:f>
        <x:v>1.0496687543795382</x:v>
      </x:c>
      <x:c r="BB45" s="35" t="n">
        <x:f>BB44*(1+AX45)</x:f>
        <x:v>0.990450125230704</x:v>
      </x:c>
      <x:c r="BC45" s="35" t="n">
        <x:f>BC44*(1+AY45)</x:f>
        <x:v>1.0683866575841556</x:v>
      </x:c>
      <x:c r="BG45" s="13" t="n">
        <x:f>0.5*AI45+0.5*AK45</x:f>
        <x:v>0.011447864518911555</x:v>
      </x:c>
      <x:c r="BH45" s="13" t="n">
        <x:f>0.5*AJ45-0.5*AG45</x:f>
        <x:v>0.0006551119169274644</x:v>
      </x:c>
    </x:row>
    <x:row r="46">
      <x:c r="A46" s="100" t="n">
        <x:f>'Market Data'!A48</x:f>
        <x:v>46086</x:v>
      </x:c>
      <x:c r="B46" s="101" t="n">
        <x:f>'Portfolio'!$F$6*INDEX('Market Data'!$U48:$AL48,1,MATCH('Portfolio'!$B$6,'Market Data'!$U$5:$AL$5,0))+'Portfolio'!$F$7*INDEX('Market Data'!$U48:$AL48,1,MATCH('Portfolio'!$B$7,'Market Data'!$U$5:$AL$5,0))+'Portfolio'!$F$8*INDEX('Market Data'!$U48:$AL48,1,MATCH('Portfolio'!$B$8,'Market Data'!$U$5:$AL$5,0))+'Portfolio'!$F$9*INDEX('Market Data'!$U48:$AL48,1,MATCH('Portfolio'!$B$9,'Market Data'!$U$5:$AL$5,0))+'Portfolio'!$F$10*INDEX('Market Data'!$U48:$AL48,1,MATCH('Portfolio'!$B$10,'Market Data'!$U$5:$AL$5,0))+'Portfolio'!$F$11*INDEX('Market Data'!$U48:$AL48,1,MATCH('Portfolio'!$B$11,'Market Data'!$U$5:$AL$5,0))+'Portfolio'!$F$12*INDEX('Market Data'!$U48:$AL48,1,MATCH('Portfolio'!$B$12,'Market Data'!$U$5:$AL$5,0))+'Portfolio'!$F$13*INDEX('Market Data'!$U48:$AL48,1,MATCH('Portfolio'!$B$13,'Market Data'!$U$5:$AL$5,0))</x:f>
        <x:v>-0.011599421367773843</x:v>
      </x:c>
      <x:c r="C46" s="101" t="n">
        <x:f>-'Portfolio'!$D$24*INDEX('Market Data'!$U48:$AL48,1,MATCH('Portfolio'!$D$20,'Market Data'!$U$5:$AL$5,0))</x:f>
        <x:v>0.004101022896717247</x:v>
      </x:c>
      <x:c r="D46" s="101" t="n">
        <x:f>B46+C46</x:f>
        <x:v>-0.007498398471056596</x:v>
      </x:c>
      <x:c r="E46" s="101" t="n">
        <x:f>'Market Data'!U48</x:f>
        <x:v>-0.0055756895160732345</x:v>
      </x:c>
      <x:c r="F46" s="101" t="n">
        <x:f>'Market Data'!V48</x:f>
        <x:v>-0.003012835076103726</x:v>
      </x:c>
      <x:c r="G46" s="101" t="n">
        <x:f>'Market Data'!W48</x:f>
        <x:v>-0.01910146266994872</x:v>
      </x:c>
      <x:c r="H46" s="102" t="n">
        <x:f>H45*(1+B46)</x:f>
        <x:v>1.0520040645587723</x:v>
      </x:c>
      <x:c r="I46" s="102" t="n">
        <x:f>I45*(1+D46)</x:f>
        <x:v>1.055008673642214</x:v>
      </x:c>
      <x:c r="J46" s="102" t="n">
        <x:f>J45*(1+E46)</x:f>
        <x:v>0.9972774033209411</x:v>
      </x:c>
      <x:c r="K46" s="102" t="n">
        <x:f>K45*(1+F46)</x:f>
        <x:v>0.9931332973114823</x:v>
      </x:c>
      <x:c r="L46" s="102" t="n">
        <x:f>L45*(1+G46)</x:f>
        <x:v>1.0320765696927816</x:v>
      </x:c>
      <x:c r="M46" s="102" t="n">
        <x:f>MAX(M45,H46)</x:f>
        <x:v>1.1096930851600646</x:v>
      </x:c>
      <x:c r="N46" s="98" t="n">
        <x:f>H46/M46-1</x:f>
        <x:v>-0.05198646488183811</x:v>
      </x:c>
      <x:c r="O46" s="102" t="n">
        <x:f>MAX(O45,I46)</x:f>
        <x:v>1.098561834028666</x:v>
      </x:c>
      <x:c r="P46" s="98" t="n">
        <x:f>I46/O46-1</x:f>
        <x:v>-0.03964561578362247</x:v>
      </x:c>
      <x:c r="Q46" s="102" t="n">
        <x:f>MAX(Q45,J46)</x:f>
        <x:v>1.0180336239519354</x:v>
      </x:c>
      <x:c r="R46" s="98" t="n">
        <x:f>J46/Q46-1</x:f>
        <x:v>-0.020388541343477562</x:v>
      </x:c>
      <x:c r="S46" s="102" t="n">
        <x:f>MAX(S45,K46)</x:f>
        <x:v>1.0327830771142004</x:v>
      </x:c>
      <x:c r="T46" s="98" t="n">
        <x:f>K46/S46-1</x:f>
        <x:v>-0.038391198191886966</x:v>
      </x:c>
      <x:c r="U46" s="102" t="n">
        <x:f>MAX(U45,L46)</x:f>
        <x:v>1.0844521503640687</x:v>
      </x:c>
      <x:c r="V46" s="98" t="n">
        <x:f>L46/U46-1</x:f>
        <x:v>-0.04829681111675033</x:v>
      </x:c>
      <x:c r="W46" s="101" t="n">
        <x:f>INDEX('Market Data'!$U48:$AL48,1,MATCH('Portfolio'!$B$6,'Market Data'!$U$5:$AL$5,0))</x:f>
        <x:v>0.00163899427668035</x:v>
      </x:c>
      <x:c r="X46" s="101" t="n">
        <x:f>INDEX('Market Data'!$U48:$AL48,1,MATCH('Portfolio'!$B$7,'Market Data'!$U$5:$AL$5,0))</x:f>
        <x:v>-0.009282053794403056</x:v>
      </x:c>
      <x:c r="Y46" s="101" t="n">
        <x:f>INDEX('Market Data'!$U48:$AL48,1,MATCH('Portfolio'!$B$8,'Market Data'!$U$5:$AL$5,0))</x:f>
        <x:v>-0.010015730707768289</x:v>
      </x:c>
      <x:c r="Z46" s="101" t="n">
        <x:f>INDEX('Market Data'!$U48:$AL48,1,MATCH('Portfolio'!$B$9,'Market Data'!$U$5:$AL$5,0))</x:f>
        <x:v>-0.02023775852084364</x:v>
      </x:c>
      <x:c r="AA46" s="101" t="n">
        <x:f>INDEX('Market Data'!$U48:$AL48,1,MATCH('Portfolio'!$B$10,'Market Data'!$U$5:$AL$5,0))</x:f>
        <x:v>-0.01950644087779707</x:v>
      </x:c>
      <x:c r="AB46" s="101" t="n">
        <x:f>INDEX('Market Data'!$U48:$AL48,1,MATCH('Portfolio'!$B$11,'Market Data'!$U$5:$AL$5,0))</x:f>
        <x:v>-0.024008135543417186</x:v>
      </x:c>
      <x:c r="AC46" s="101" t="n">
        <x:f>INDEX('Market Data'!$U48:$AL48,1,MATCH('Portfolio'!$B$12,'Market Data'!$U$5:$AL$5,0))</x:f>
        <x:v>-0.012017768242597593</x:v>
      </x:c>
      <x:c r="AD46" s="101" t="n">
        <x:f>INDEX('Market Data'!$U48:$AL48,1,MATCH('Portfolio'!$B$13,'Market Data'!$U$5:$AL$5,0))</x:f>
        <x:v>-0.0055756895160732345</x:v>
      </x:c>
      <x:c r="AE46" s="101" t="n">
        <x:f>INDEX('Market Data'!$U48:$AL48,1,MATCH("SPY",'Market Data'!$U$5:$AL$5,0))</x:f>
        <x:v>-0.0055756895160732345</x:v>
      </x:c>
      <x:c r="AF46" s="101" t="n">
        <x:f>INDEX('Market Data'!$U48:$AL48,1,MATCH("QQQ",'Market Data'!$U$5:$AL$5,0))</x:f>
        <x:v>-0.003012835076103726</x:v>
      </x:c>
      <x:c r="AG46" s="101" t="n">
        <x:f>INDEX('Market Data'!$U48:$AL48,1,MATCH("TLT",'Market Data'!$U$5:$AL$5,0))</x:f>
        <x:v>-0.004037961479747998</x:v>
      </x:c>
      <x:c r="AH46" s="101" t="n">
        <x:f>INDEX('Market Data'!$U48:$AL48,1,MATCH("HYG",'Market Data'!$U$5:$AL$5,0))</x:f>
        <x:v>-0.003980078776202323</x:v>
      </x:c>
      <x:c r="AI46" s="101" t="n">
        <x:f>INDEX('Market Data'!$U48:$AL48,1,MATCH("GLD",'Market Data'!$U$5:$AL$5,0))</x:f>
        <x:v>-0.012017768242597593</x:v>
      </x:c>
      <x:c r="AJ46" s="101" t="n">
        <x:f>INDEX('Market Data'!$U48:$AL48,1,MATCH("UUP",'Market Data'!$U$5:$AL$5,0))</x:f>
        <x:v>0.002553801357676022</x:v>
      </x:c>
      <x:c r="AK46" s="101" t="n">
        <x:f>INDEX('Market Data'!$U48:$AL48,1,MATCH("USO",'Market Data'!$U$5:$AL$5,0))</x:f>
        <x:v>0.05187855096828975</x:v>
      </x:c>
      <x:c r="AL46" s="101" t="n">
        <x:f>INDEX('Market Data'!$U48:$AL48,1,MATCH('Portfolio'!$D$20,'Market Data'!$U$5:$AL$5,0))</x:f>
        <x:v>-0.0055756895160732345</x:v>
      </x:c>
      <x:c r="AM46" s="74" t="str"/>
      <x:c r="AN46" s="74"/>
      <x:c r="AO46" s="74"/>
      <x:c r="AP46" s="74"/>
      <x:c r="AQ46" s="74"/>
      <x:c r="AR46" s="74"/>
      <x:c r="AS46" s="74"/>
      <x:c r="AT46" s="11" t="n">
        <x:f>A46</x:f>
        <x:v>46086</x:v>
      </x:c>
      <x:c r="AU46" s="13" t="n">
        <x:f>B46</x:f>
        <x:v>-0.011599421367773843</x:v>
      </x:c>
      <x:c r="AV46" s="13" t="n">
        <x:f>'Market Data'!U48</x:f>
        <x:v>-0.0055756895160732345</x:v>
      </x:c>
      <x:c r="AW46" s="13" t="n">
        <x:f>'Market Data'!W48-'Market Data'!U48</x:f>
        <x:v>-0.013525773153875487</x:v>
      </x:c>
      <x:c r="AX46" s="13" t="n">
        <x:f>'Market Data'!X48-'Market Data'!U48</x:f>
        <x:v>-0.009102605671246655</x:v>
      </x:c>
      <x:c r="AY46" s="13" t="n">
        <x:f>'Market Data'!Y48-'Market Data'!U48</x:f>
        <x:v>-0.005344797852836369</x:v>
      </x:c>
      <x:c r="AZ46" s="35" t="n">
        <x:f>AZ45*(1+AV46)</x:f>
        <x:v>0.9972774033209411</x:v>
      </x:c>
      <x:c r="BA46" s="35" t="n">
        <x:f>BA45*(1+AW46)</x:f>
        <x:v>1.0354711729210895</x:v>
      </x:c>
      <x:c r="BB46" s="35" t="n">
        <x:f>BB45*(1+AX46)</x:f>
        <x:v>0.981434448303692</x:v>
      </x:c>
      <x:c r="BC46" s="35" t="n">
        <x:f>BC45*(1+AY46)</x:f>
        <x:v>1.0626763468707008</x:v>
      </x:c>
      <x:c r="BG46" s="13" t="n">
        <x:f>0.5*AI46+0.5*AK46</x:f>
        <x:v>0.019930391362846078</x:v>
      </x:c>
      <x:c r="BH46" s="13" t="n">
        <x:f>0.5*AJ46-0.5*AG46</x:f>
        <x:v>0.00329588141871201</x:v>
      </x:c>
    </x:row>
    <x:row r="47">
      <x:c r="A47" s="100" t="n">
        <x:f>'Market Data'!A49</x:f>
        <x:v>46087</x:v>
      </x:c>
      <x:c r="B47" s="101" t="n">
        <x:f>'Portfolio'!$F$6*INDEX('Market Data'!$U49:$AL49,1,MATCH('Portfolio'!$B$6,'Market Data'!$U$5:$AL$5,0))+'Portfolio'!$F$7*INDEX('Market Data'!$U49:$AL49,1,MATCH('Portfolio'!$B$7,'Market Data'!$U$5:$AL$5,0))+'Portfolio'!$F$8*INDEX('Market Data'!$U49:$AL49,1,MATCH('Portfolio'!$B$8,'Market Data'!$U$5:$AL$5,0))+'Portfolio'!$F$9*INDEX('Market Data'!$U49:$AL49,1,MATCH('Portfolio'!$B$9,'Market Data'!$U$5:$AL$5,0))+'Portfolio'!$F$10*INDEX('Market Data'!$U49:$AL49,1,MATCH('Portfolio'!$B$10,'Market Data'!$U$5:$AL$5,0))+'Portfolio'!$F$11*INDEX('Market Data'!$U49:$AL49,1,MATCH('Portfolio'!$B$11,'Market Data'!$U$5:$AL$5,0))+'Portfolio'!$F$12*INDEX('Market Data'!$U49:$AL49,1,MATCH('Portfolio'!$B$12,'Market Data'!$U$5:$AL$5,0))+'Portfolio'!$F$13*INDEX('Market Data'!$U49:$AL49,1,MATCH('Portfolio'!$B$13,'Market Data'!$U$5:$AL$5,0))</x:f>
        <x:v>-0.021767092149795338</x:v>
      </x:c>
      <x:c r="C47" s="101" t="n">
        <x:f>-'Portfolio'!$D$24*INDEX('Market Data'!$U49:$AL49,1,MATCH('Portfolio'!$D$20,'Market Data'!$U$5:$AL$5,0))</x:f>
        <x:v>0.00964050348120836</x:v>
      </x:c>
      <x:c r="D47" s="101" t="n">
        <x:f>B47+C47</x:f>
        <x:v>-0.012126588668586978</x:v>
      </x:c>
      <x:c r="E47" s="101" t="n">
        <x:f>'Market Data'!U49</x:f>
        <x:v>-0.013107084633170007</x:v>
      </x:c>
      <x:c r="F47" s="101" t="n">
        <x:f>'Market Data'!V49</x:f>
        <x:v>-0.015043184992000858</x:v>
      </x:c>
      <x:c r="G47" s="101" t="n">
        <x:f>'Market Data'!W49</x:f>
        <x:v>-0.02286180354945977</x:v>
      </x:c>
      <x:c r="H47" s="102" t="n">
        <x:f>H46*(1+B47)</x:f>
        <x:v>1.0291049951435622</x:v>
      </x:c>
      <x:c r="I47" s="102" t="n">
        <x:f>I46*(1+D47)</x:f>
        <x:v>1.0422150174151634</x:v>
      </x:c>
      <x:c r="J47" s="102" t="n">
        <x:f>J46*(1+E47)</x:f>
        <x:v>0.9842060039928655</x:v>
      </x:c>
      <x:c r="K47" s="102" t="n">
        <x:f>K46*(1+F47)</x:f>
        <x:v>0.9781934093983098</x:v>
      </x:c>
      <x:c r="L47" s="102" t="n">
        <x:f>L46*(1+G47)</x:f>
        <x:v>1.008481437908465</x:v>
      </x:c>
      <x:c r="M47" s="102" t="n">
        <x:f>MAX(M46,H47)</x:f>
        <x:v>1.1096930851600646</x:v>
      </x:c>
      <x:c r="N47" s="98" t="n">
        <x:f>H47/M47-1</x:f>
        <x:v>-0.07262196286000844</x:v>
      </x:c>
      <x:c r="O47" s="102" t="n">
        <x:f>MAX(O46,I47)</x:f>
        <x:v>1.098561834028666</x:v>
      </x:c>
      <x:c r="P47" s="98" t="n">
        <x:f>I47/O47-1</x:f>
        <x:v>-0.051291438377088494</x:v>
      </x:c>
      <x:c r="Q47" s="102" t="n">
        <x:f>MAX(Q46,J47)</x:f>
        <x:v>1.0180336239519354</x:v>
      </x:c>
      <x:c r="R47" s="98" t="n">
        <x:f>J47/Q47-1</x:f>
        <x:v>-0.033228391639711696</x:v>
      </x:c>
      <x:c r="S47" s="102" t="n">
        <x:f>MAX(S46,K47)</x:f>
        <x:v>1.0327830771142004</x:v>
      </x:c>
      <x:c r="T47" s="98" t="n">
        <x:f>K47/S47-1</x:f>
        <x:v>-0.05285685728742273</x:v>
      </x:c>
      <x:c r="U47" s="102" t="n">
        <x:f>MAX(U46,L47)</x:f>
        <x:v>1.0844521503640687</x:v>
      </x:c>
      <x:c r="V47" s="98" t="n">
        <x:f>L47/U47-1</x:f>
        <x:v>-0.07005446245839342</x:v>
      </x:c>
      <x:c r="W47" s="101" t="n">
        <x:f>INDEX('Market Data'!$U49:$AL49,1,MATCH('Portfolio'!$B$6,'Market Data'!$U$5:$AL$5,0))</x:f>
        <x:v>-0.030107980766343134</x:v>
      </x:c>
      <x:c r="X47" s="101" t="n">
        <x:f>INDEX('Market Data'!$U49:$AL49,1,MATCH('Portfolio'!$B$7,'Market Data'!$U$5:$AL$5,0))</x:f>
        <x:v>-0.06737185392589184</x:v>
      </x:c>
      <x:c r="Y47" s="101" t="n">
        <x:f>INDEX('Market Data'!$U49:$AL49,1,MATCH('Portfolio'!$B$8,'Market Data'!$U$5:$AL$5,0))</x:f>
        <x:v>-0.04230477580534908</x:v>
      </x:c>
      <x:c r="Z47" s="101" t="n">
        <x:f>INDEX('Market Data'!$U49:$AL49,1,MATCH('Portfolio'!$B$9,'Market Data'!$U$5:$AL$5,0))</x:f>
        <x:v>0.007190344426651674</x:v>
      </x:c>
      <x:c r="AA47" s="101" t="n">
        <x:f>INDEX('Market Data'!$U49:$AL49,1,MATCH('Portfolio'!$B$10,'Market Data'!$U$5:$AL$5,0))</x:f>
        <x:v>-0.013864691959295294</x:v>
      </x:c>
      <x:c r="AB47" s="101" t="n">
        <x:f>INDEX('Market Data'!$U49:$AL49,1,MATCH('Portfolio'!$B$11,'Market Data'!$U$5:$AL$5,0))</x:f>
        <x:v>0.01580539309894924</x:v>
      </x:c>
      <x:c r="AC47" s="101" t="n">
        <x:f>INDEX('Market Data'!$U49:$AL49,1,MATCH('Portfolio'!$B$12,'Market Data'!$U$5:$AL$5,0))</x:f>
        <x:v>0.01583250339069653</x:v>
      </x:c>
      <x:c r="AD47" s="101" t="n">
        <x:f>INDEX('Market Data'!$U49:$AL49,1,MATCH('Portfolio'!$B$13,'Market Data'!$U$5:$AL$5,0))</x:f>
        <x:v>-0.013107084633170007</x:v>
      </x:c>
      <x:c r="AE47" s="101" t="n">
        <x:f>INDEX('Market Data'!$U49:$AL49,1,MATCH("SPY",'Market Data'!$U$5:$AL$5,0))</x:f>
        <x:v>-0.013107084633170007</x:v>
      </x:c>
      <x:c r="AF47" s="101" t="n">
        <x:f>INDEX('Market Data'!$U49:$AL49,1,MATCH("QQQ",'Market Data'!$U$5:$AL$5,0))</x:f>
        <x:v>-0.015043184992000858</x:v>
      </x:c>
      <x:c r="AG47" s="101" t="n">
        <x:f>INDEX('Market Data'!$U49:$AL49,1,MATCH("TLT",'Market Data'!$U$5:$AL$5,0))</x:f>
        <x:v>-0.003716742798074324</x:v>
      </x:c>
      <x:c r="AH47" s="101" t="n">
        <x:f>INDEX('Market Data'!$U49:$AL49,1,MATCH("HYG",'Market Data'!$U$5:$AL$5,0))</x:f>
        <x:v>-0.004870113612420179</x:v>
      </x:c>
      <x:c r="AI47" s="101" t="n">
        <x:f>INDEX('Market Data'!$U49:$AL49,1,MATCH("GLD",'Market Data'!$U$5:$AL$5,0))</x:f>
        <x:v>0.01583250339069653</x:v>
      </x:c>
      <x:c r="AJ47" s="101" t="n">
        <x:f>INDEX('Market Data'!$U49:$AL49,1,MATCH("UUP",'Market Data'!$U$5:$AL$5,0))</x:f>
        <x:v>-0.00036390935401819924</x:v>
      </x:c>
      <x:c r="AK47" s="101" t="n">
        <x:f>INDEX('Market Data'!$U49:$AL49,1,MATCH("USO",'Market Data'!$U$5:$AL$5,0))</x:f>
        <x:v>0.12937389056512183</x:v>
      </x:c>
      <x:c r="AL47" s="101" t="n">
        <x:f>INDEX('Market Data'!$U49:$AL49,1,MATCH('Portfolio'!$D$20,'Market Data'!$U$5:$AL$5,0))</x:f>
        <x:v>-0.013107084633170007</x:v>
      </x:c>
      <x:c r="AM47" s="74" t="str"/>
      <x:c r="AN47" s="74"/>
      <x:c r="AO47" s="74"/>
      <x:c r="AP47" s="74"/>
      <x:c r="AQ47" s="74"/>
      <x:c r="AR47" s="74"/>
      <x:c r="AS47" s="74"/>
      <x:c r="AT47" s="11" t="n">
        <x:f>A47</x:f>
        <x:v>46087</x:v>
      </x:c>
      <x:c r="AU47" s="13" t="n">
        <x:f>B47</x:f>
        <x:v>-0.021767092149795338</x:v>
      </x:c>
      <x:c r="AV47" s="13" t="n">
        <x:f>'Market Data'!U49</x:f>
        <x:v>-0.013107084633170007</x:v>
      </x:c>
      <x:c r="AW47" s="13" t="n">
        <x:f>'Market Data'!W49-'Market Data'!U49</x:f>
        <x:v>-0.009754718916289762</x:v>
      </x:c>
      <x:c r="AX47" s="13" t="n">
        <x:f>'Market Data'!X49-'Market Data'!U49</x:f>
        <x:v>-0.009359843180596128</x:v>
      </x:c>
      <x:c r="AY47" s="13" t="n">
        <x:f>'Market Data'!Y49-'Market Data'!U49</x:f>
        <x:v>-0.007688243132566774</x:v>
      </x:c>
      <x:c r="AZ47" s="35" t="n">
        <x:f>AZ46*(1+AV47)</x:f>
        <x:v>0.9842060039928655</x:v>
      </x:c>
      <x:c r="BA47" s="35" t="n">
        <x:f>BA46*(1+AW47)</x:f>
        <x:v>1.0253704426833234</x:v>
      </x:c>
      <x:c r="BB47" s="35" t="n">
        <x:f>BB46*(1+AX47)</x:f>
        <x:v>0.9722483757755346</x:v>
      </x:c>
      <x:c r="BC47" s="35" t="n">
        <x:f>BC46*(1+AY47)</x:f>
        <x:v>1.054506232744731</x:v>
      </x:c>
      <x:c r="BG47" s="13" t="n">
        <x:f>0.5*AI47+0.5*AK47</x:f>
        <x:v>0.07260319697790918</x:v>
      </x:c>
      <x:c r="BH47" s="13" t="n">
        <x:f>0.5*AJ47-0.5*AG47</x:f>
        <x:v>0.0016764167220280624</x:v>
      </x:c>
    </x:row>
    <x:row r="48">
      <x:c r="A48" s="100" t="n">
        <x:f>'Market Data'!A50</x:f>
        <x:v>46090</x:v>
      </x:c>
      <x:c r="B48" s="101" t="n">
        <x:f>'Portfolio'!$F$6*INDEX('Market Data'!$U50:$AL50,1,MATCH('Portfolio'!$B$6,'Market Data'!$U$5:$AL$5,0))+'Portfolio'!$F$7*INDEX('Market Data'!$U50:$AL50,1,MATCH('Portfolio'!$B$7,'Market Data'!$U$5:$AL$5,0))+'Portfolio'!$F$8*INDEX('Market Data'!$U50:$AL50,1,MATCH('Portfolio'!$B$8,'Market Data'!$U$5:$AL$5,0))+'Portfolio'!$F$9*INDEX('Market Data'!$U50:$AL50,1,MATCH('Portfolio'!$B$9,'Market Data'!$U$5:$AL$5,0))+'Portfolio'!$F$10*INDEX('Market Data'!$U50:$AL50,1,MATCH('Portfolio'!$B$10,'Market Data'!$U$5:$AL$5,0))+'Portfolio'!$F$11*INDEX('Market Data'!$U50:$AL50,1,MATCH('Portfolio'!$B$11,'Market Data'!$U$5:$AL$5,0))+'Portfolio'!$F$12*INDEX('Market Data'!$U50:$AL50,1,MATCH('Portfolio'!$B$12,'Market Data'!$U$5:$AL$5,0))+'Portfolio'!$F$13*INDEX('Market Data'!$U50:$AL50,1,MATCH('Portfolio'!$B$13,'Market Data'!$U$5:$AL$5,0))</x:f>
        <x:v>0.022851916023901877</x:v>
      </x:c>
      <x:c r="C48" s="101" t="n">
        <x:f>-'Portfolio'!$D$24*INDEX('Market Data'!$U50:$AL50,1,MATCH('Portfolio'!$D$20,'Market Data'!$U$5:$AL$5,0))</x:f>
        <x:v>-0.006443098561476379</x:v>
      </x:c>
      <x:c r="D48" s="101" t="n">
        <x:f>B48+C48</x:f>
        <x:v>0.0164088174624255</x:v>
      </x:c>
      <x:c r="E48" s="101" t="n">
        <x:f>'Market Data'!U50</x:f>
        <x:v>0.008759940630667318</x:v>
      </x:c>
      <x:c r="F48" s="101" t="n">
        <x:f>'Market Data'!V50</x:f>
        <x:v>0.01335559691185173</x:v>
      </x:c>
      <x:c r="G48" s="101" t="n">
        <x:f>'Market Data'!W50</x:f>
        <x:v>0.010881216453710651</x:v>
      </x:c>
      <x:c r="H48" s="102" t="n">
        <x:f>H47*(1+B48)</x:f>
        <x:v>1.0526220160723607</x:v>
      </x:c>
      <x:c r="I48" s="102" t="n">
        <x:f>I47*(1+D48)</x:f>
        <x:v>1.0593165333925274</x:v>
      </x:c>
      <x:c r="J48" s="102" t="n">
        <x:f>J47*(1+E48)</x:f>
        <x:v>0.9928275901561894</x:v>
      </x:c>
      <x:c r="K48" s="102" t="n">
        <x:f>K47*(1+F48)</x:f>
        <x:v>0.9912577662760635</x:v>
      </x:c>
      <x:c r="L48" s="102" t="n">
        <x:f>L47*(1+G48)</x:f>
        <x:v>1.0194549427238964</x:v>
      </x:c>
      <x:c r="M48" s="102" t="n">
        <x:f>MAX(M47,H48)</x:f>
        <x:v>1.1096930851600646</x:v>
      </x:c>
      <x:c r="N48" s="98" t="n">
        <x:f>H48/M48-1</x:f>
        <x:v>-0.051429597832874485</x:v>
      </x:c>
      <x:c r="O48" s="102" t="n">
        <x:f>MAX(O47,I48)</x:f>
        <x:v>1.098561834028666</x:v>
      </x:c>
      <x:c r="P48" s="98" t="n">
        <x:f>I48/O48-1</x:f>
        <x:v>-0.03572425276437785</x:v>
      </x:c>
      <x:c r="Q48" s="102" t="n">
        <x:f>MAX(Q47,J48)</x:f>
        <x:v>1.0180336239519354</x:v>
      </x:c>
      <x:c r="R48" s="98" t="n">
        <x:f>J48/Q48-1</x:f>
        <x:v>-0.02475952974706075</x:v>
      </x:c>
      <x:c r="S48" s="102" t="n">
        <x:f>MAX(S47,K48)</x:f>
        <x:v>1.0327830771142004</x:v>
      </x:c>
      <x:c r="T48" s="98" t="n">
        <x:f>K48/S48-1</x:f>
        <x:v>-0.04020719525552907</x:v>
      </x:c>
      <x:c r="U48" s="102" t="n">
        <x:f>MAX(U47,L48)</x:f>
        <x:v>1.0844521503640687</x:v>
      </x:c>
      <x:c r="V48" s="98" t="n">
        <x:f>L48/U48-1</x:f>
        <x:v>-0.05993552377424094</x:v>
      </x:c>
      <x:c r="W48" s="101" t="n">
        <x:f>INDEX('Market Data'!$U50:$AL50,1,MATCH('Portfolio'!$B$6,'Market Data'!$U$5:$AL$5,0))</x:f>
        <x:v>0.027162220208033272</x:v>
      </x:c>
      <x:c r="X48" s="101" t="n">
        <x:f>INDEX('Market Data'!$U50:$AL50,1,MATCH('Portfolio'!$B$7,'Market Data'!$U$5:$AL$5,0))</x:f>
        <x:v>0.051363771673690994</x:v>
      </x:c>
      <x:c r="Y48" s="101" t="n">
        <x:f>INDEX('Market Data'!$U50:$AL50,1,MATCH('Portfolio'!$B$8,'Market Data'!$U$5:$AL$5,0))</x:f>
        <x:v>0.028947419771893745</x:v>
      </x:c>
      <x:c r="Z48" s="101" t="n">
        <x:f>INDEX('Market Data'!$U50:$AL50,1,MATCH('Portfolio'!$B$9,'Market Data'!$U$5:$AL$5,0))</x:f>
        <x:v>0.018236352937146982</x:v>
      </x:c>
      <x:c r="AA48" s="101" t="n">
        <x:f>INDEX('Market Data'!$U50:$AL50,1,MATCH('Portfolio'!$B$10,'Market Data'!$U$5:$AL$5,0))</x:f>
        <x:v>0.0015200543179132442</x:v>
      </x:c>
      <x:c r="AB48" s="101" t="n">
        <x:f>INDEX('Market Data'!$U50:$AL50,1,MATCH('Portfolio'!$B$11,'Market Data'!$U$5:$AL$5,0))</x:f>
        <x:v>0.007213712844459597</x:v>
      </x:c>
      <x:c r="AC48" s="101" t="n">
        <x:f>INDEX('Market Data'!$U50:$AL50,1,MATCH('Portfolio'!$B$12,'Market Data'!$U$5:$AL$5,0))</x:f>
        <x:v>-0.0020696732193965506</x:v>
      </x:c>
      <x:c r="AD48" s="101" t="n">
        <x:f>INDEX('Market Data'!$U50:$AL50,1,MATCH('Portfolio'!$B$13,'Market Data'!$U$5:$AL$5,0))</x:f>
        <x:v>0.008759940630667318</x:v>
      </x:c>
      <x:c r="AE48" s="101" t="n">
        <x:f>INDEX('Market Data'!$U50:$AL50,1,MATCH("SPY",'Market Data'!$U$5:$AL$5,0))</x:f>
        <x:v>0.008759940630667318</x:v>
      </x:c>
      <x:c r="AF48" s="101" t="n">
        <x:f>INDEX('Market Data'!$U50:$AL50,1,MATCH("QQQ",'Market Data'!$U$5:$AL$5,0))</x:f>
        <x:v>0.01335559691185173</x:v>
      </x:c>
      <x:c r="AG48" s="101" t="n">
        <x:f>INDEX('Market Data'!$U50:$AL50,1,MATCH("TLT",'Market Data'!$U$5:$AL$5,0))</x:f>
        <x:v>0.00870460608257062</x:v>
      </x:c>
      <x:c r="AH48" s="101" t="n">
        <x:f>INDEX('Market Data'!$U50:$AL50,1,MATCH("HYG",'Market Data'!$U$5:$AL$5,0))</x:f>
        <x:v>0.006023358186218353</x:v>
      </x:c>
      <x:c r="AI48" s="101" t="n">
        <x:f>INDEX('Market Data'!$U50:$AL50,1,MATCH("GLD",'Market Data'!$U$5:$AL$5,0))</x:f>
        <x:v>-0.0020696732193965506</x:v>
      </x:c>
      <x:c r="AJ48" s="101" t="n">
        <x:f>INDEX('Market Data'!$U50:$AL50,1,MATCH("UUP",'Market Data'!$U$5:$AL$5,0))</x:f>
        <x:v>-0.00036404183224625353</x:v>
      </x:c>
      <x:c r="AK48" s="101" t="n">
        <x:f>INDEX('Market Data'!$U50:$AL50,1,MATCH("USO",'Market Data'!$U$5:$AL$5,0))</x:f>
        <x:v>-0.04082003262886691</x:v>
      </x:c>
      <x:c r="AL48" s="101" t="n">
        <x:f>INDEX('Market Data'!$U50:$AL50,1,MATCH('Portfolio'!$D$20,'Market Data'!$U$5:$AL$5,0))</x:f>
        <x:v>0.008759940630667318</x:v>
      </x:c>
      <x:c r="AM48" s="74" t="str"/>
      <x:c r="AN48" s="74"/>
      <x:c r="AO48" s="74"/>
      <x:c r="AP48" s="74"/>
      <x:c r="AQ48" s="74"/>
      <x:c r="AR48" s="74"/>
      <x:c r="AS48" s="74"/>
      <x:c r="AT48" s="11" t="n">
        <x:f>A48</x:f>
        <x:v>46090</x:v>
      </x:c>
      <x:c r="AU48" s="13" t="n">
        <x:f>B48</x:f>
        <x:v>0.022851916023901877</x:v>
      </x:c>
      <x:c r="AV48" s="13" t="n">
        <x:f>'Market Data'!U50</x:f>
        <x:v>0.008759940630667318</x:v>
      </x:c>
      <x:c r="AW48" s="13" t="n">
        <x:f>'Market Data'!W50-'Market Data'!U50</x:f>
        <x:v>0.0021212758230433337</x:v>
      </x:c>
      <x:c r="AX48" s="13" t="n">
        <x:f>'Market Data'!X50-'Market Data'!U50</x:f>
        <x:v>0.0150930248723804</x:v>
      </x:c>
      <x:c r="AY48" s="13" t="n">
        <x:f>'Market Data'!Y50-'Market Data'!U50</x:f>
        <x:v>-0.0033641727794129217</x:v>
      </x:c>
      <x:c r="AZ48" s="35" t="n">
        <x:f>AZ47*(1+AV48)</x:f>
        <x:v>0.9928275901561894</x:v>
      </x:c>
      <x:c r="BA48" s="35" t="n">
        <x:f>BA47*(1+AW48)</x:f>
        <x:v>1.0275455362130508</x:v>
      </x:c>
      <x:c r="BB48" s="35" t="n">
        <x:f>BB47*(1+AX48)</x:f>
        <x:v>0.9869225446932461</x:v>
      </x:c>
      <x:c r="BC48" s="35" t="n">
        <x:f>BC47*(1+AY48)</x:f>
        <x:v>1.0509586915808098</x:v>
      </x:c>
      <x:c r="BG48" s="13" t="n">
        <x:f>0.5*AI48+0.5*AK48</x:f>
        <x:v>-0.02144485292413173</x:v>
      </x:c>
      <x:c r="BH48" s="13" t="n">
        <x:f>0.5*AJ48-0.5*AG48</x:f>
        <x:v>-0.004534323957408437</x:v>
      </x:c>
    </x:row>
    <x:row r="49">
      <x:c r="A49" s="100" t="n">
        <x:f>'Market Data'!A51</x:f>
        <x:v>46091</x:v>
      </x:c>
      <x:c r="B49" s="101" t="n">
        <x:f>'Portfolio'!$F$6*INDEX('Market Data'!$U51:$AL51,1,MATCH('Portfolio'!$B$6,'Market Data'!$U$5:$AL$5,0))+'Portfolio'!$F$7*INDEX('Market Data'!$U51:$AL51,1,MATCH('Portfolio'!$B$7,'Market Data'!$U$5:$AL$5,0))+'Portfolio'!$F$8*INDEX('Market Data'!$U51:$AL51,1,MATCH('Portfolio'!$B$8,'Market Data'!$U$5:$AL$5,0))+'Portfolio'!$F$9*INDEX('Market Data'!$U51:$AL51,1,MATCH('Portfolio'!$B$9,'Market Data'!$U$5:$AL$5,0))+'Portfolio'!$F$10*INDEX('Market Data'!$U51:$AL51,1,MATCH('Portfolio'!$B$10,'Market Data'!$U$5:$AL$5,0))+'Portfolio'!$F$11*INDEX('Market Data'!$U51:$AL51,1,MATCH('Portfolio'!$B$11,'Market Data'!$U$5:$AL$5,0))+'Portfolio'!$F$12*INDEX('Market Data'!$U51:$AL51,1,MATCH('Portfolio'!$B$12,'Market Data'!$U$5:$AL$5,0))+'Portfolio'!$F$13*INDEX('Market Data'!$U51:$AL51,1,MATCH('Portfolio'!$B$13,'Market Data'!$U$5:$AL$5,0))</x:f>
        <x:v>0.005944314397131186</x:v>
      </x:c>
      <x:c r="C49" s="101" t="n">
        <x:f>-'Portfolio'!$D$24*INDEX('Market Data'!$U51:$AL51,1,MATCH('Portfolio'!$D$20,'Market Data'!$U$5:$AL$5,0))</x:f>
        <x:v>0.0011820565339256334</x:v>
      </x:c>
      <x:c r="D49" s="101" t="n">
        <x:f>B49+C49</x:f>
        <x:v>0.007126370931056819</x:v>
      </x:c>
      <x:c r="E49" s="101" t="n">
        <x:f>'Market Data'!U51</x:f>
        <x:v>-0.0016071064194473905</x:v>
      </x:c>
      <x:c r="F49" s="101" t="n">
        <x:f>'Market Data'!V51</x:f>
        <x:v>0.000016508821196747903</x:v>
      </x:c>
      <x:c r="G49" s="101" t="n">
        <x:f>'Market Data'!W51</x:f>
        <x:v>-0.0010251831625249785</x:v>
      </x:c>
      <x:c r="H49" s="102" t="n">
        <x:f>H48*(1+B49)</x:f>
        <x:v>1.0588791322772368</x:v>
      </x:c>
      <x:c r="I49" s="102" t="n">
        <x:f>I48*(1+D49)</x:f>
        <x:v>1.0668656159428838</x:v>
      </x:c>
      <x:c r="J49" s="102" t="n">
        <x:f>J48*(1+E49)</x:f>
        <x:v>0.9912320105626449</x:v>
      </x:c>
      <x:c r="K49" s="102" t="n">
        <x:f>K48*(1+F49)</x:f>
        <x:v>0.9912741307732869</x:v>
      </x:c>
      <x:c r="L49" s="102" t="n">
        <x:f>L48*(1+G49)</x:f>
        <x:v>1.018409814681663</x:v>
      </x:c>
      <x:c r="M49" s="102" t="n">
        <x:f>MAX(M48,H49)</x:f>
        <x:v>1.1096930851600646</x:v>
      </x:c>
      <x:c r="N49" s="98" t="n">
        <x:f>H49/M49-1</x:f>
        <x:v>-0.045790997134580014</x:v>
      </x:c>
      <x:c r="O49" s="102" t="n">
        <x:f>MAX(O48,I49)</x:f>
        <x:v>1.098561834028666</x:v>
      </x:c>
      <x:c r="P49" s="98" t="n">
        <x:f>I49/O49-1</x:f>
        <x:v>-0.028852466109754893</x:v>
      </x:c>
      <x:c r="Q49" s="102" t="n">
        <x:f>MAX(Q48,J49)</x:f>
        <x:v>1.0180336239519354</x:v>
      </x:c>
      <x:c r="R49" s="98" t="n">
        <x:f>J49/Q49-1</x:f>
        <x:v>-0.026326844967309193</x:v>
      </x:c>
      <x:c r="S49" s="102" t="n">
        <x:f>MAX(S48,K49)</x:f>
        <x:v>1.0327830771142004</x:v>
      </x:c>
      <x:c r="T49" s="98" t="n">
        <x:f>K49/S49-1</x:f>
        <x:v>-0.04019135020772968</x:v>
      </x:c>
      <x:c r="U49" s="102" t="n">
        <x:f>MAX(U48,L49)</x:f>
        <x:v>1.0844521503640687</x:v>
      </x:c>
      <x:c r="V49" s="98" t="n">
        <x:f>L49/U49-1</x:f>
        <x:v>-0.060899262046955505</x:v>
      </x:c>
      <x:c r="W49" s="101" t="n">
        <x:f>INDEX('Market Data'!$U51:$AL51,1,MATCH('Portfolio'!$B$6,'Market Data'!$U$5:$AL$5,0))</x:f>
        <x:v>0.011606985477137677</x:v>
      </x:c>
      <x:c r="X49" s="101" t="n">
        <x:f>INDEX('Market Data'!$U51:$AL51,1,MATCH('Portfolio'!$B$7,'Market Data'!$U$5:$AL$5,0))</x:f>
        <x:v>0.03542069283571969</x:v>
      </x:c>
      <x:c r="Y49" s="101" t="n">
        <x:f>INDEX('Market Data'!$U51:$AL51,1,MATCH('Portfolio'!$B$8,'Market Data'!$U$5:$AL$5,0))</x:f>
        <x:v>-0.00461724603933944</x:v>
      </x:c>
      <x:c r="Z49" s="101" t="n">
        <x:f>INDEX('Market Data'!$U51:$AL51,1,MATCH('Portfolio'!$B$9,'Market Data'!$U$5:$AL$5,0))</x:f>
        <x:v>-0.00698146327720317</x:v>
      </x:c>
      <x:c r="AA49" s="101" t="n">
        <x:f>INDEX('Market Data'!$U51:$AL51,1,MATCH('Portfolio'!$B$10,'Market Data'!$U$5:$AL$5,0))</x:f>
        <x:v>-0.004104644959157633</x:v>
      </x:c>
      <x:c r="AB49" s="101" t="n">
        <x:f>INDEX('Market Data'!$U51:$AL51,1,MATCH('Portfolio'!$B$11,'Market Data'!$U$5:$AL$5,0))</x:f>
        <x:v>-0.007898184638540862</x:v>
      </x:c>
      <x:c r="AC49" s="101" t="n">
        <x:f>INDEX('Market Data'!$U51:$AL51,1,MATCH('Portfolio'!$B$12,'Market Data'!$U$5:$AL$5,0))</x:f>
        <x:v>0.01127967872100144</x:v>
      </x:c>
      <x:c r="AD49" s="101" t="n">
        <x:f>INDEX('Market Data'!$U51:$AL51,1,MATCH('Portfolio'!$B$13,'Market Data'!$U$5:$AL$5,0))</x:f>
        <x:v>-0.0016071064194473905</x:v>
      </x:c>
      <x:c r="AE49" s="101" t="n">
        <x:f>INDEX('Market Data'!$U51:$AL51,1,MATCH("SPY",'Market Data'!$U$5:$AL$5,0))</x:f>
        <x:v>-0.0016071064194473905</x:v>
      </x:c>
      <x:c r="AF49" s="101" t="n">
        <x:f>INDEX('Market Data'!$U51:$AL51,1,MATCH("QQQ",'Market Data'!$U$5:$AL$5,0))</x:f>
        <x:v>0.000016508821196747903</x:v>
      </x:c>
      <x:c r="AG49" s="101" t="n">
        <x:f>INDEX('Market Data'!$U51:$AL51,1,MATCH("TLT",'Market Data'!$U$5:$AL$5,0))</x:f>
        <x:v>-0.010646703776240662</x:v>
      </x:c>
      <x:c r="AH49" s="101" t="n">
        <x:f>INDEX('Market Data'!$U51:$AL51,1,MATCH("HYG",'Market Data'!$U$5:$AL$5,0))</x:f>
        <x:v>-0.0016215487290888175</x:v>
      </x:c>
      <x:c r="AI49" s="101" t="n">
        <x:f>INDEX('Market Data'!$U51:$AL51,1,MATCH("GLD",'Market Data'!$U$5:$AL$5,0))</x:f>
        <x:v>0.01127967872100144</x:v>
      </x:c>
      <x:c r="AJ49" s="101" t="n">
        <x:f>INDEX('Market Data'!$U51:$AL51,1,MATCH("UUP",'Market Data'!$U$5:$AL$5,0))</x:f>
        <x:v>-0.0003641049477987046</x:v>
      </x:c>
      <x:c r="AK49" s="101" t="n">
        <x:f>INDEX('Market Data'!$U51:$AL51,1,MATCH("USO",'Market Data'!$U$5:$AL$5,0))</x:f>
        <x:v>0.014664993313950658</x:v>
      </x:c>
      <x:c r="AL49" s="101" t="n">
        <x:f>INDEX('Market Data'!$U51:$AL51,1,MATCH('Portfolio'!$D$20,'Market Data'!$U$5:$AL$5,0))</x:f>
        <x:v>-0.0016071064194473905</x:v>
      </x:c>
      <x:c r="AM49" s="74" t="str"/>
      <x:c r="AN49" s="74"/>
      <x:c r="AO49" s="74"/>
      <x:c r="AP49" s="74"/>
      <x:c r="AQ49" s="74"/>
      <x:c r="AR49" s="74"/>
      <x:c r="AS49" s="74"/>
      <x:c r="AT49" s="11" t="n">
        <x:f>A49</x:f>
        <x:v>46091</x:v>
      </x:c>
      <x:c r="AU49" s="13" t="n">
        <x:f>B49</x:f>
        <x:v>0.005944314397131186</x:v>
      </x:c>
      <x:c r="AV49" s="13" t="n">
        <x:f>'Market Data'!U51</x:f>
        <x:v>-0.0016071064194473905</x:v>
      </x:c>
      <x:c r="AW49" s="13" t="n">
        <x:f>'Market Data'!W51-'Market Data'!U51</x:f>
        <x:v>0.000581923256922412</x:v>
      </x:c>
      <x:c r="AX49" s="13" t="n">
        <x:f>'Market Data'!X51-'Market Data'!U51</x:f>
        <x:v>0.005813521146137424</x:v>
      </x:c>
      <x:c r="AY49" s="13" t="n">
        <x:f>'Market Data'!Y51-'Market Data'!U51</x:f>
        <x:v>0.004221670622244433</x:v>
      </x:c>
      <x:c r="AZ49" s="35" t="n">
        <x:f>AZ48*(1+AV49)</x:f>
        <x:v>0.9912320105626449</x:v>
      </x:c>
      <x:c r="BA49" s="35" t="n">
        <x:f>BA48*(1+AW49)</x:f>
        <x:v>1.02814348885812</x:v>
      </x:c>
      <x:c r="BB49" s="35" t="n">
        <x:f>BB48*(1+AX49)</x:f>
        <x:v>0.99266003977642</x:v>
      </x:c>
      <x:c r="BC49" s="35" t="n">
        <x:f>BC48*(1+AY49)</x:f>
        <x:v>1.0553954930142488</x:v>
      </x:c>
      <x:c r="BG49" s="13" t="n">
        <x:f>0.5*AI49+0.5*AK49</x:f>
        <x:v>0.01297233601747605</x:v>
      </x:c>
      <x:c r="BH49" s="13" t="n">
        <x:f>0.5*AJ49-0.5*AG49</x:f>
        <x:v>0.005141299414220979</x:v>
      </x:c>
    </x:row>
    <x:row r="50">
      <x:c r="A50" s="100" t="n">
        <x:f>'Market Data'!A52</x:f>
        <x:v>46092</x:v>
      </x:c>
      <x:c r="B50" s="101" t="n">
        <x:f>'Portfolio'!$F$6*INDEX('Market Data'!$U52:$AL52,1,MATCH('Portfolio'!$B$6,'Market Data'!$U$5:$AL$5,0))+'Portfolio'!$F$7*INDEX('Market Data'!$U52:$AL52,1,MATCH('Portfolio'!$B$7,'Market Data'!$U$5:$AL$5,0))+'Portfolio'!$F$8*INDEX('Market Data'!$U52:$AL52,1,MATCH('Portfolio'!$B$8,'Market Data'!$U$5:$AL$5,0))+'Portfolio'!$F$9*INDEX('Market Data'!$U52:$AL52,1,MATCH('Portfolio'!$B$9,'Market Data'!$U$5:$AL$5,0))+'Portfolio'!$F$10*INDEX('Market Data'!$U52:$AL52,1,MATCH('Portfolio'!$B$10,'Market Data'!$U$5:$AL$5,0))+'Portfolio'!$F$11*INDEX('Market Data'!$U52:$AL52,1,MATCH('Portfolio'!$B$11,'Market Data'!$U$5:$AL$5,0))+'Portfolio'!$F$12*INDEX('Market Data'!$U52:$AL52,1,MATCH('Portfolio'!$B$12,'Market Data'!$U$5:$AL$5,0))+'Portfolio'!$F$13*INDEX('Market Data'!$U52:$AL52,1,MATCH('Portfolio'!$B$13,'Market Data'!$U$5:$AL$5,0))</x:f>
        <x:v>0.00935456946580556</x:v>
      </x:c>
      <x:c r="C50" s="101" t="n">
        <x:f>-'Portfolio'!$D$24*INDEX('Market Data'!$U52:$AL52,1,MATCH('Portfolio'!$D$20,'Market Data'!$U$5:$AL$5,0))</x:f>
        <x:v>0.0009231956077778926</x:v>
      </x:c>
      <x:c r="D50" s="101" t="n">
        <x:f>B50+C50</x:f>
        <x:v>0.010277765073583451</x:v>
      </x:c>
      <x:c r="E50" s="101" t="n">
        <x:f>'Market Data'!U52</x:f>
        <x:v>-0.0012551629681688548</x:v>
      </x:c>
      <x:c r="F50" s="101" t="n">
        <x:f>'Market Data'!V52</x:f>
        <x:v>-0.00013166574175171863</x:v>
      </x:c>
      <x:c r="G50" s="101" t="n">
        <x:f>'Market Data'!W52</x:f>
        <x:v>-0.0020128156620778936</x:v>
      </x:c>
      <x:c r="H50" s="102" t="n">
        <x:f>H49*(1+B50)</x:f>
        <x:v>1.068784490676016</x:v>
      </x:c>
      <x:c r="I50" s="102" t="n">
        <x:f>I49*(1+D50)</x:f>
        <x:v>1.0778306101086286</x:v>
      </x:c>
      <x:c r="J50" s="102" t="n">
        <x:f>J49*(1+E50)</x:f>
        <x:v>0.989987852850123</x:v>
      </x:c>
      <x:c r="K50" s="102" t="n">
        <x:f>K49*(1+F50)</x:f>
        <x:v>0.9911436139295793</x:v>
      </x:c>
      <x:c r="L50" s="102" t="n">
        <x:f>L49*(1+G50)</x:f>
        <x:v>1.0163599434562578</x:v>
      </x:c>
      <x:c r="M50" s="102" t="n">
        <x:f>MAX(M49,H50)</x:f>
        <x:v>1.1096930851600646</x:v>
      </x:c>
      <x:c r="N50" s="98" t="n">
        <x:f>H50/M50-1</x:f>
        <x:v>-0.036864782732378476</x:v>
      </x:c>
      <x:c r="O50" s="102" t="n">
        <x:f>MAX(O49,I50)</x:f>
        <x:v>1.098561834028666</x:v>
      </x:c>
      <x:c r="P50" s="98" t="n">
        <x:f>I50/O50-1</x:f>
        <x:v>-0.018871239904641124</x:v>
      </x:c>
      <x:c r="Q50" s="102" t="n">
        <x:f>MAX(Q49,J50)</x:f>
        <x:v>1.0180336239519354</x:v>
      </x:c>
      <x:c r="R50" s="98" t="n">
        <x:f>J50/Q50-1</x:f>
        <x:v>-0.027548963454606445</x:v>
      </x:c>
      <x:c r="S50" s="102" t="n">
        <x:f>MAX(S49,K50)</x:f>
        <x:v>1.0327830771142004</x:v>
      </x:c>
      <x:c r="T50" s="98" t="n">
        <x:f>K50/S50-1</x:f>
        <x:v>-0.04031772412554435</x:v>
      </x:c>
      <x:c r="U50" s="102" t="n">
        <x:f>MAX(U49,L50)</x:f>
        <x:v>1.0844521503640687</x:v>
      </x:c>
      <x:c r="V50" s="98" t="n">
        <x:f>L50/U50-1</x:f>
        <x:v>-0.06278949872057626</x:v>
      </x:c>
      <x:c r="W50" s="101" t="n">
        <x:f>INDEX('Market Data'!$U52:$AL52,1,MATCH('Portfolio'!$B$6,'Market Data'!$U$5:$AL$5,0))</x:f>
        <x:v>0.006873706730786022</x:v>
      </x:c>
      <x:c r="X50" s="101" t="n">
        <x:f>INDEX('Market Data'!$U52:$AL52,1,MATCH('Portfolio'!$B$7,'Market Data'!$U$5:$AL$5,0))</x:f>
        <x:v>0.03864953239135671</x:v>
      </x:c>
      <x:c r="Y50" s="101" t="n">
        <x:f>INDEX('Market Data'!$U52:$AL52,1,MATCH('Portfolio'!$B$8,'Market Data'!$U$5:$AL$5,0))</x:f>
        <x:v>0.021521766389315022</x:v>
      </x:c>
      <x:c r="Z50" s="101" t="n">
        <x:f>INDEX('Market Data'!$U52:$AL52,1,MATCH('Portfolio'!$B$9,'Market Data'!$U$5:$AL$5,0))</x:f>
        <x:v>-0.0015079040378455089</x:v>
      </x:c>
      <x:c r="AA50" s="101" t="n">
        <x:f>INDEX('Market Data'!$U52:$AL52,1,MATCH('Portfolio'!$B$10,'Market Data'!$U$5:$AL$5,0))</x:f>
        <x:v>-0.004190927525510868</x:v>
      </x:c>
      <x:c r="AB50" s="101" t="n">
        <x:f>INDEX('Market Data'!$U52:$AL52,1,MATCH('Portfolio'!$B$11,'Market Data'!$U$5:$AL$5,0))</x:f>
        <x:v>-0.005143523481160095</x:v>
      </x:c>
      <x:c r="AC50" s="101" t="n">
        <x:f>INDEX('Market Data'!$U52:$AL52,1,MATCH('Portfolio'!$B$12,'Market Data'!$U$5:$AL$5,0))</x:f>
        <x:v>-0.003390104145245987</x:v>
      </x:c>
      <x:c r="AD50" s="101" t="n">
        <x:f>INDEX('Market Data'!$U52:$AL52,1,MATCH('Portfolio'!$B$13,'Market Data'!$U$5:$AL$5,0))</x:f>
        <x:v>-0.0012551629681688548</x:v>
      </x:c>
      <x:c r="AE50" s="101" t="n">
        <x:f>INDEX('Market Data'!$U52:$AL52,1,MATCH("SPY",'Market Data'!$U$5:$AL$5,0))</x:f>
        <x:v>-0.0012551629681688548</x:v>
      </x:c>
      <x:c r="AF50" s="101" t="n">
        <x:f>INDEX('Market Data'!$U52:$AL52,1,MATCH("QQQ",'Market Data'!$U$5:$AL$5,0))</x:f>
        <x:v>-0.00013166574175171863</x:v>
      </x:c>
      <x:c r="AG50" s="101" t="n">
        <x:f>INDEX('Market Data'!$U52:$AL52,1,MATCH("TLT",'Market Data'!$U$5:$AL$5,0))</x:f>
        <x:v>-0.012913495693526178</x:v>
      </x:c>
      <x:c r="AH50" s="101" t="n">
        <x:f>INDEX('Market Data'!$U52:$AL52,1,MATCH("HYG",'Market Data'!$U$5:$AL$5,0))</x:f>
        <x:v>-0.002248845297066593</x:v>
      </x:c>
      <x:c r="AI50" s="101" t="n">
        <x:f>INDEX('Market Data'!$U52:$AL52,1,MATCH("GLD",'Market Data'!$U$5:$AL$5,0))</x:f>
        <x:v>-0.003390104145245987</x:v>
      </x:c>
      <x:c r="AJ50" s="101" t="n">
        <x:f>INDEX('Market Data'!$U52:$AL52,1,MATCH("UUP",'Market Data'!$U$5:$AL$5,0))</x:f>
        <x:v>0.00364293156071982</x:v>
      </x:c>
      <x:c r="AK50" s="101" t="n">
        <x:f>INDEX('Market Data'!$U52:$AL52,1,MATCH("USO",'Market Data'!$U$5:$AL$5,0))</x:f>
        <x:v>0.020687723680138603</x:v>
      </x:c>
      <x:c r="AL50" s="101" t="n">
        <x:f>INDEX('Market Data'!$U52:$AL52,1,MATCH('Portfolio'!$D$20,'Market Data'!$U$5:$AL$5,0))</x:f>
        <x:v>-0.0012551629681688548</x:v>
      </x:c>
      <x:c r="AM50" s="74" t="str"/>
      <x:c r="AN50" s="74"/>
      <x:c r="AO50" s="74"/>
      <x:c r="AP50" s="74"/>
      <x:c r="AQ50" s="74"/>
      <x:c r="AR50" s="74"/>
      <x:c r="AS50" s="74"/>
      <x:c r="AT50" s="11" t="n">
        <x:f>A50</x:f>
        <x:v>46092</x:v>
      </x:c>
      <x:c r="AU50" s="13" t="n">
        <x:f>B50</x:f>
        <x:v>0.00935456946580556</x:v>
      </x:c>
      <x:c r="AV50" s="13" t="n">
        <x:f>'Market Data'!U52</x:f>
        <x:v>-0.0012551629681688548</x:v>
      </x:c>
      <x:c r="AW50" s="13" t="n">
        <x:f>'Market Data'!W52-'Market Data'!U52</x:f>
        <x:v>-0.0007576526939090389</x:v>
      </x:c>
      <x:c r="AX50" s="13" t="n">
        <x:f>'Market Data'!X52-'Market Data'!U52</x:f>
        <x:v>0.003309266940051514</x:v>
      </x:c>
      <x:c r="AY50" s="13" t="n">
        <x:f>'Market Data'!Y52-'Market Data'!U52</x:f>
        <x:v>0.005715753363069731</x:v>
      </x:c>
      <x:c r="AZ50" s="35" t="n">
        <x:f>AZ49*(1+AV50)</x:f>
        <x:v>0.989987852850123</x:v>
      </x:c>
      <x:c r="BA50" s="35" t="n">
        <x:f>BA49*(1+AW50)</x:f>
        <x:v>1.0273645131740616</x:v>
      </x:c>
      <x:c r="BB50" s="35" t="n">
        <x:f>BB49*(1+AX50)</x:f>
        <x:v>0.9959450168287625</x:v>
      </x:c>
      <x:c r="BC50" s="35" t="n">
        <x:f>BC49*(1+AY50)</x:f>
        <x:v>1.0614278733528135</x:v>
      </x:c>
      <x:c r="BG50" s="13" t="n">
        <x:f>0.5*AI50+0.5*AK50</x:f>
        <x:v>0.008648809767446308</x:v>
      </x:c>
      <x:c r="BH50" s="13" t="n">
        <x:f>0.5*AJ50-0.5*AG50</x:f>
        <x:v>0.008278213627122999</x:v>
      </x:c>
    </x:row>
    <x:row r="51">
      <x:c r="A51" s="100" t="n">
        <x:f>'Market Data'!A53</x:f>
        <x:v>46093</x:v>
      </x:c>
      <x:c r="B51" s="101" t="n">
        <x:f>'Portfolio'!$F$6*INDEX('Market Data'!$U53:$AL53,1,MATCH('Portfolio'!$B$6,'Market Data'!$U$5:$AL$5,0))+'Portfolio'!$F$7*INDEX('Market Data'!$U53:$AL53,1,MATCH('Portfolio'!$B$7,'Market Data'!$U$5:$AL$5,0))+'Portfolio'!$F$8*INDEX('Market Data'!$U53:$AL53,1,MATCH('Portfolio'!$B$8,'Market Data'!$U$5:$AL$5,0))+'Portfolio'!$F$9*INDEX('Market Data'!$U53:$AL53,1,MATCH('Portfolio'!$B$9,'Market Data'!$U$5:$AL$5,0))+'Portfolio'!$F$10*INDEX('Market Data'!$U53:$AL53,1,MATCH('Portfolio'!$B$10,'Market Data'!$U$5:$AL$5,0))+'Portfolio'!$F$11*INDEX('Market Data'!$U53:$AL53,1,MATCH('Portfolio'!$B$11,'Market Data'!$U$5:$AL$5,0))+'Portfolio'!$F$12*INDEX('Market Data'!$U53:$AL53,1,MATCH('Portfolio'!$B$12,'Market Data'!$U$5:$AL$5,0))+'Portfolio'!$F$13*INDEX('Market Data'!$U53:$AL53,1,MATCH('Portfolio'!$B$13,'Market Data'!$U$5:$AL$5,0))</x:f>
        <x:v>-0.021935154961031617</x:v>
      </x:c>
      <x:c r="C51" s="101" t="n">
        <x:f>-'Portfolio'!$D$24*INDEX('Market Data'!$U53:$AL53,1,MATCH('Portfolio'!$D$20,'Market Data'!$U$5:$AL$5,0))</x:f>
        <x:v>0.011168797838939166</x:v>
      </x:c>
      <x:c r="D51" s="101" t="n">
        <x:f>B51+C51</x:f>
        <x:v>-0.010766357122092451</x:v>
      </x:c>
      <x:c r="E51" s="101" t="n">
        <x:f>'Market Data'!U53</x:f>
        <x:v>-0.015184930829711507</x:v>
      </x:c>
      <x:c r="F51" s="101" t="n">
        <x:f>'Market Data'!V53</x:f>
        <x:v>-0.01716329879806977</x:v>
      </x:c>
      <x:c r="G51" s="101" t="n">
        <x:f>'Market Data'!W53</x:f>
        <x:v>-0.021514753762107874</x:v>
      </x:c>
      <x:c r="H51" s="102" t="n">
        <x:f>H50*(1+B51)</x:f>
        <x:v>1.0453405372530904</x:v>
      </x:c>
      <x:c r="I51" s="102" t="n">
        <x:f>I50*(1+D51)</x:f>
        <x:v>1.0662263008430763</x:v>
      </x:c>
      <x:c r="J51" s="102" t="n">
        <x:f>J50*(1+E51)</x:f>
        <x:v>0.9749549557823393</x:v>
      </x:c>
      <x:c r="K51" s="102" t="n">
        <x:f>K50*(1+F51)</x:f>
        <x:v>0.9741323199319072</x:v>
      </x:c>
      <x:c r="L51" s="102" t="n">
        <x:f>L50*(1+G51)</x:f>
        <x:v>0.9944932095391266</x:v>
      </x:c>
      <x:c r="M51" s="102" t="n">
        <x:f>MAX(M50,H51)</x:f>
        <x:v>1.1096930851600646</x:v>
      </x:c>
      <x:c r="N51" s="98" t="n">
        <x:f>H51/M51-1</x:f>
        <x:v>-0.057991302971570624</x:v>
      </x:c>
      <x:c r="O51" s="102" t="n">
        <x:f>MAX(O50,I51)</x:f>
        <x:v>1.098561834028666</x:v>
      </x:c>
      <x:c r="P51" s="98" t="n">
        <x:f>I51/O51-1</x:f>
        <x:v>-0.029434422518583414</x:v>
      </x:c>
      <x:c r="Q51" s="102" t="n">
        <x:f>MAX(Q50,J51)</x:f>
        <x:v>1.0180336239519354</x:v>
      </x:c>
      <x:c r="R51" s="98" t="n">
        <x:f>J51/Q51-1</x:f>
        <x:v>-0.042315565179829484</x:v>
      </x:c>
      <x:c r="S51" s="102" t="n">
        <x:f>MAX(S50,K51)</x:f>
        <x:v>1.0327830771142004</x:v>
      </x:c>
      <x:c r="T51" s="98" t="n">
        <x:f>K51/S51-1</x:f>
        <x:v>-0.05678903777758926</x:v>
      </x:c>
      <x:c r="U51" s="102" t="n">
        <x:f>MAX(U50,L51)</x:f>
        <x:v>1.0844521503640687</x:v>
      </x:c>
      <x:c r="V51" s="98" t="n">
        <x:f>L51/U51-1</x:f>
        <x:v>-0.08295335187886477</x:v>
      </x:c>
      <x:c r="W51" s="101" t="n">
        <x:f>INDEX('Market Data'!$U53:$AL53,1,MATCH('Portfolio'!$B$6,'Market Data'!$U$5:$AL$5,0))</x:f>
        <x:v>-0.015535038307747384</x:v>
      </x:c>
      <x:c r="X51" s="101" t="n">
        <x:f>INDEX('Market Data'!$U53:$AL53,1,MATCH('Portfolio'!$B$7,'Market Data'!$U$5:$AL$5,0))</x:f>
        <x:v>-0.03186132725154833</x:v>
      </x:c>
      <x:c r="Y51" s="101" t="n">
        <x:f>INDEX('Market Data'!$U53:$AL53,1,MATCH('Portfolio'!$B$8,'Market Data'!$U$5:$AL$5,0))</x:f>
        <x:v>-0.05034403572232238</x:v>
      </x:c>
      <x:c r="Z51" s="101" t="n">
        <x:f>INDEX('Market Data'!$U53:$AL53,1,MATCH('Portfolio'!$B$9,'Market Data'!$U$5:$AL$5,0))</x:f>
        <x:v>-0.02259362437865231</x:v>
      </x:c>
      <x:c r="AA51" s="101" t="n">
        <x:f>INDEX('Market Data'!$U53:$AL53,1,MATCH('Portfolio'!$B$10,'Market Data'!$U$5:$AL$5,0))</x:f>
        <x:v>-0.01610307770092656</x:v>
      </x:c>
      <x:c r="AB51" s="101" t="n">
        <x:f>INDEX('Market Data'!$U53:$AL53,1,MATCH('Portfolio'!$B$11,'Market Data'!$U$5:$AL$5,0))</x:f>
        <x:v>0.011176888444536903</x:v>
      </x:c>
      <x:c r="AC51" s="101" t="n">
        <x:f>INDEX('Market Data'!$U53:$AL53,1,MATCH('Portfolio'!$B$12,'Market Data'!$U$5:$AL$5,0))</x:f>
        <x:v>-0.019653925633074443</x:v>
      </x:c>
      <x:c r="AD51" s="101" t="n">
        <x:f>INDEX('Market Data'!$U53:$AL53,1,MATCH('Portfolio'!$B$13,'Market Data'!$U$5:$AL$5,0))</x:f>
        <x:v>-0.015184930829711507</x:v>
      </x:c>
      <x:c r="AE51" s="101" t="n">
        <x:f>INDEX('Market Data'!$U53:$AL53,1,MATCH("SPY",'Market Data'!$U$5:$AL$5,0))</x:f>
        <x:v>-0.015184930829711507</x:v>
      </x:c>
      <x:c r="AF51" s="101" t="n">
        <x:f>INDEX('Market Data'!$U53:$AL53,1,MATCH("QQQ",'Market Data'!$U$5:$AL$5,0))</x:f>
        <x:v>-0.01716329879806977</x:v>
      </x:c>
      <x:c r="AG51" s="101" t="n">
        <x:f>INDEX('Market Data'!$U53:$AL53,1,MATCH("TLT",'Market Data'!$U$5:$AL$5,0))</x:f>
        <x:v>-0.0019508156473837523</x:v>
      </x:c>
      <x:c r="AH51" s="101" t="n">
        <x:f>INDEX('Market Data'!$U53:$AL53,1,MATCH("HYG",'Market Data'!$U$5:$AL$5,0))</x:f>
        <x:v>-0.006386237350839319</x:v>
      </x:c>
      <x:c r="AI51" s="101" t="n">
        <x:f>INDEX('Market Data'!$U53:$AL53,1,MATCH("GLD",'Market Data'!$U$5:$AL$5,0))</x:f>
        <x:v>-0.019653925633074443</x:v>
      </x:c>
      <x:c r="AJ51" s="101" t="n">
        <x:f>INDEX('Market Data'!$U53:$AL53,1,MATCH("UUP",'Market Data'!$U$5:$AL$5,0))</x:f>
        <x:v>0.004718732185674757</x:v>
      </x:c>
      <x:c r="AK51" s="101" t="n">
        <x:f>INDEX('Market Data'!$U53:$AL53,1,MATCH("USO",'Market Data'!$U$5:$AL$5,0))</x:f>
        <x:v>0.09569640023922621</x:v>
      </x:c>
      <x:c r="AL51" s="101" t="n">
        <x:f>INDEX('Market Data'!$U53:$AL53,1,MATCH('Portfolio'!$D$20,'Market Data'!$U$5:$AL$5,0))</x:f>
        <x:v>-0.015184930829711507</x:v>
      </x:c>
      <x:c r="AM51" s="74" t="str"/>
      <x:c r="AN51" s="74"/>
      <x:c r="AO51" s="74"/>
      <x:c r="AP51" s="74"/>
      <x:c r="AQ51" s="74"/>
      <x:c r="AR51" s="74"/>
      <x:c r="AS51" s="74"/>
      <x:c r="AT51" s="11" t="n">
        <x:f>A51</x:f>
        <x:v>46093</x:v>
      </x:c>
      <x:c r="AU51" s="13" t="n">
        <x:f>B51</x:f>
        <x:v>-0.021935154961031617</x:v>
      </x:c>
      <x:c r="AV51" s="13" t="n">
        <x:f>'Market Data'!U53</x:f>
        <x:v>-0.015184930829711507</x:v>
      </x:c>
      <x:c r="AW51" s="13" t="n">
        <x:f>'Market Data'!W53-'Market Data'!U53</x:f>
        <x:v>-0.006329822932396367</x:v>
      </x:c>
      <x:c r="AX51" s="13" t="n">
        <x:f>'Market Data'!X53-'Market Data'!U53</x:f>
        <x:v>-0.004470250629780015</x:v>
      </x:c>
      <x:c r="AY51" s="13" t="n">
        <x:f>'Market Data'!Y53-'Market Data'!U53</x:f>
        <x:v>-0.0024416953235959493</x:v>
      </x:c>
      <x:c r="AZ51" s="35" t="n">
        <x:f>AZ50*(1+AV51)</x:f>
        <x:v>0.9749549557823393</x:v>
      </x:c>
      <x:c r="BA51" s="35" t="n">
        <x:f>BA50*(1+AW51)</x:f>
        <x:v>1.0208614777186422</x:v>
      </x:c>
      <x:c r="BB51" s="35" t="n">
        <x:f>BB50*(1+AX51)</x:f>
        <x:v>0.9914928929900574</x:v>
      </x:c>
      <x:c r="BC51" s="35" t="n">
        <x:f>BC50*(1+AY51)</x:f>
        <x:v>1.0588361898781136</x:v>
      </x:c>
      <x:c r="BG51" s="13" t="n">
        <x:f>0.5*AI51+0.5*AK51</x:f>
        <x:v>0.03802123730307588</x:v>
      </x:c>
      <x:c r="BH51" s="13" t="n">
        <x:f>0.5*AJ51-0.5*AG51</x:f>
        <x:v>0.0033347739165292545</x:v>
      </x:c>
    </x:row>
    <x:row r="52">
      <x:c r="A52" s="100" t="n">
        <x:f>'Market Data'!A54</x:f>
        <x:v>46094</x:v>
      </x:c>
      <x:c r="B52" s="101" t="n">
        <x:f>'Portfolio'!$F$6*INDEX('Market Data'!$U54:$AL54,1,MATCH('Portfolio'!$B$6,'Market Data'!$U$5:$AL$5,0))+'Portfolio'!$F$7*INDEX('Market Data'!$U54:$AL54,1,MATCH('Portfolio'!$B$7,'Market Data'!$U$5:$AL$5,0))+'Portfolio'!$F$8*INDEX('Market Data'!$U54:$AL54,1,MATCH('Portfolio'!$B$8,'Market Data'!$U$5:$AL$5,0))+'Portfolio'!$F$9*INDEX('Market Data'!$U54:$AL54,1,MATCH('Portfolio'!$B$9,'Market Data'!$U$5:$AL$5,0))+'Portfolio'!$F$10*INDEX('Market Data'!$U54:$AL54,1,MATCH('Portfolio'!$B$10,'Market Data'!$U$5:$AL$5,0))+'Portfolio'!$F$11*INDEX('Market Data'!$U54:$AL54,1,MATCH('Portfolio'!$B$11,'Market Data'!$U$5:$AL$5,0))+'Portfolio'!$F$12*INDEX('Market Data'!$U54:$AL54,1,MATCH('Portfolio'!$B$12,'Market Data'!$U$5:$AL$5,0))+'Portfolio'!$F$13*INDEX('Market Data'!$U54:$AL54,1,MATCH('Portfolio'!$B$13,'Market Data'!$U$5:$AL$5,0))</x:f>
        <x:v>0.0064888723139362526</x:v>
      </x:c>
      <x:c r="C52" s="101" t="n">
        <x:f>-'Portfolio'!$D$24*INDEX('Market Data'!$U54:$AL54,1,MATCH('Portfolio'!$D$20,'Market Data'!$U$5:$AL$5,0))</x:f>
        <x:v>0.004163080013238057</x:v>
      </x:c>
      <x:c r="D52" s="101" t="n">
        <x:f>B52+C52</x:f>
        <x:v>0.01065195232717431</x:v>
      </x:c>
      <x:c r="E52" s="101" t="n">
        <x:f>'Market Data'!U54</x:f>
        <x:v>-0.005660061445393549</x:v>
      </x:c>
      <x:c r="F52" s="101" t="n">
        <x:f>'Market Data'!V54</x:f>
        <x:v>-0.005927196401479651</x:v>
      </x:c>
      <x:c r="G52" s="101" t="n">
        <x:f>'Market Data'!W54</x:f>
        <x:v>-0.0033144344523846625</x:v>
      </x:c>
      <x:c r="H52" s="102" t="n">
        <x:f>H51*(1+B52)</x:f>
        <x:v>1.0521236185239071</x:v>
      </x:c>
      <x:c r="I52" s="102" t="n">
        <x:f>I51*(1+D52)</x:f>
        <x:v>1.0775836925696363</x:v>
      </x:c>
      <x:c r="J52" s="102" t="n">
        <x:f>J51*(1+E52)</x:f>
        <x:v>0.9694366508261203</x:v>
      </x:c>
      <x:c r="K52" s="102" t="n">
        <x:f>K51*(1+F52)</x:f>
        <x:v>0.9683584463506417</x:v>
      </x:c>
      <x:c r="L52" s="102" t="n">
        <x:f>L51*(1+G52)</x:f>
        <x:v>0.9911970269827675</x:v>
      </x:c>
      <x:c r="M52" s="102" t="n">
        <x:f>MAX(M51,H52)</x:f>
        <x:v>1.1096930851600646</x:v>
      </x:c>
      <x:c r="N52" s="98" t="n">
        <x:f>H52/M52-1</x:f>
        <x:v>-0.05187872881793576</x:v>
      </x:c>
      <x:c r="O52" s="102" t="n">
        <x:f>MAX(O51,I52)</x:f>
        <x:v>1.098561834028666</x:v>
      </x:c>
      <x:c r="P52" s="98" t="n">
        <x:f>I52/O52-1</x:f>
        <x:v>-0.01909600425685498</x:v>
      </x:c>
      <x:c r="Q52" s="102" t="n">
        <x:f>MAX(Q51,J52)</x:f>
        <x:v>1.0180336239519354</x:v>
      </x:c>
      <x:c r="R52" s="98" t="n">
        <x:f>J52/Q52-1</x:f>
        <x:v>-0.04773611792620869</x:v>
      </x:c>
      <x:c r="S52" s="102" t="n">
        <x:f>MAX(S51,K52)</x:f>
        <x:v>1.0327830771142004</x:v>
      </x:c>
      <x:c r="T52" s="98" t="n">
        <x:f>K52/S52-1</x:f>
        <x:v>-0.06237963439871008</x:v>
      </x:c>
      <x:c r="U52" s="102" t="n">
        <x:f>MAX(U51,L52)</x:f>
        <x:v>1.0844521503640687</x:v>
      </x:c>
      <x:c r="V52" s="98" t="n">
        <x:f>L52/U52-1</x:f>
        <x:v>-0.08599284288384135</x:v>
      </x:c>
      <x:c r="W52" s="101" t="n">
        <x:f>INDEX('Market Data'!$U54:$AL54,1,MATCH('Portfolio'!$B$6,'Market Data'!$U$5:$AL$5,0))</x:f>
        <x:v>-0.015780351087926303</x:v>
      </x:c>
      <x:c r="X52" s="101" t="n">
        <x:f>INDEX('Market Data'!$U54:$AL54,1,MATCH('Portfolio'!$B$7,'Market Data'!$U$5:$AL$5,0))</x:f>
        <x:v>0.05126445878379848</x:v>
      </x:c>
      <x:c r="Y52" s="101" t="n">
        <x:f>INDEX('Market Data'!$U54:$AL54,1,MATCH('Portfolio'!$B$8,'Market Data'!$U$5:$AL$5,0))</x:f>
        <x:v>0.004751792621279671</x:v>
      </x:c>
      <x:c r="Z52" s="101" t="n">
        <x:f>INDEX('Market Data'!$U54:$AL54,1,MATCH('Portfolio'!$B$9,'Market Data'!$U$5:$AL$5,0))</x:f>
        <x:v>0.008012215869327433</x:v>
      </x:c>
      <x:c r="AA52" s="101" t="n">
        <x:f>INDEX('Market Data'!$U54:$AL54,1,MATCH('Portfolio'!$B$10,'Market Data'!$U$5:$AL$5,0))</x:f>
        <x:v>0.0019441943253268867</x:v>
      </x:c>
      <x:c r="AB52" s="101" t="n">
        <x:f>INDEX('Market Data'!$U54:$AL54,1,MATCH('Portfolio'!$B$11,'Market Data'!$U$5:$AL$5,0))</x:f>
        <x:v>0.005093077038495375</x:v>
      </x:c>
      <x:c r="AC52" s="101" t="n">
        <x:f>INDEX('Market Data'!$U54:$AL54,1,MATCH('Portfolio'!$B$12,'Market Data'!$U$5:$AL$5,0))</x:f>
        <x:v>-0.012936961278600778</x:v>
      </x:c>
      <x:c r="AD52" s="101" t="n">
        <x:f>INDEX('Market Data'!$U54:$AL54,1,MATCH('Portfolio'!$B$13,'Market Data'!$U$5:$AL$5,0))</x:f>
        <x:v>-0.005660061445393549</x:v>
      </x:c>
      <x:c r="AE52" s="101" t="n">
        <x:f>INDEX('Market Data'!$U54:$AL54,1,MATCH("SPY",'Market Data'!$U$5:$AL$5,0))</x:f>
        <x:v>-0.005660061445393549</x:v>
      </x:c>
      <x:c r="AF52" s="101" t="n">
        <x:f>INDEX('Market Data'!$U54:$AL54,1,MATCH("QQQ",'Market Data'!$U$5:$AL$5,0))</x:f>
        <x:v>-0.005927196401479651</x:v>
      </x:c>
      <x:c r="AG52" s="101" t="n">
        <x:f>INDEX('Market Data'!$U54:$AL54,1,MATCH("TLT",'Market Data'!$U$5:$AL$5,0))</x:f>
        <x:v>-0.004944119091943366</x:v>
      </x:c>
      <x:c r="AH52" s="101" t="n">
        <x:f>INDEX('Market Data'!$U54:$AL54,1,MATCH("HYG",'Market Data'!$U$5:$AL$5,0))</x:f>
        <x:v>-0.0018903833312541307</x:v>
      </x:c>
      <x:c r="AI52" s="101" t="n">
        <x:f>INDEX('Market Data'!$U54:$AL54,1,MATCH("GLD",'Market Data'!$U$5:$AL$5,0))</x:f>
        <x:v>-0.012936961278600778</x:v>
      </x:c>
      <x:c r="AJ52" s="101" t="n">
        <x:f>INDEX('Market Data'!$U54:$AL54,1,MATCH("UUP",'Market Data'!$U$5:$AL$5,0))</x:f>
        <x:v>0.007586672043258247</x:v>
      </x:c>
      <x:c r="AK52" s="101" t="n">
        <x:f>INDEX('Market Data'!$U54:$AL54,1,MATCH("USO",'Market Data'!$U$5:$AL$5,0))</x:f>
        <x:v>0.012669989084662214</x:v>
      </x:c>
      <x:c r="AL52" s="101" t="n">
        <x:f>INDEX('Market Data'!$U54:$AL54,1,MATCH('Portfolio'!$D$20,'Market Data'!$U$5:$AL$5,0))</x:f>
        <x:v>-0.005660061445393549</x:v>
      </x:c>
      <x:c r="AM52" s="74" t="str"/>
      <x:c r="AN52" s="74"/>
      <x:c r="AO52" s="74"/>
      <x:c r="AP52" s="74"/>
      <x:c r="AQ52" s="74"/>
      <x:c r="AR52" s="74"/>
      <x:c r="AS52" s="74"/>
      <x:c r="AT52" s="11" t="n">
        <x:f>A52</x:f>
        <x:v>46094</x:v>
      </x:c>
      <x:c r="AU52" s="13" t="n">
        <x:f>B52</x:f>
        <x:v>0.0064888723139362526</x:v>
      </x:c>
      <x:c r="AV52" s="13" t="n">
        <x:f>'Market Data'!U54</x:f>
        <x:v>-0.005660061445393549</x:v>
      </x:c>
      <x:c r="AW52" s="13" t="n">
        <x:f>'Market Data'!W54-'Market Data'!U54</x:f>
        <x:v>0.002345626993008887</x:v>
      </x:c>
      <x:c r="AX52" s="13" t="n">
        <x:f>'Market Data'!X54-'Market Data'!U54</x:f>
        <x:v>0.0037741547786782625</x:v>
      </x:c>
      <x:c r="AY52" s="13" t="n">
        <x:f>'Market Data'!Y54-'Market Data'!U54</x:f>
        <x:v>0.011919287207805884</x:v>
      </x:c>
      <x:c r="AZ52" s="35" t="n">
        <x:f>AZ51*(1+AV52)</x:f>
        <x:v>0.9694366508261203</x:v>
      </x:c>
      <x:c r="BA52" s="35" t="n">
        <x:f>BA51*(1+AW52)</x:f>
        <x:v>1.023256037956902</x:v>
      </x:c>
      <x:c r="BB52" s="35" t="n">
        <x:f>BB51*(1+AX52)</x:f>
        <x:v>0.9952349406301614</x:v>
      </x:c>
      <x:c r="BC52" s="35" t="n">
        <x:f>BC51*(1+AY52)</x:f>
        <x:v>1.0714567625312896</x:v>
      </x:c>
      <x:c r="BG52" s="13" t="n">
        <x:f>0.5*AI52+0.5*AK52</x:f>
        <x:v>-0.00013348609696928193</x:v>
      </x:c>
      <x:c r="BH52" s="13" t="n">
        <x:f>0.5*AJ52-0.5*AG52</x:f>
        <x:v>0.006265395567600807</x:v>
      </x:c>
    </x:row>
    <x:row r="53">
      <x:c r="A53" s="100" t="n">
        <x:f>'Market Data'!A55</x:f>
        <x:v>46097</x:v>
      </x:c>
      <x:c r="B53" s="101" t="n">
        <x:f>'Portfolio'!$F$6*INDEX('Market Data'!$U55:$AL55,1,MATCH('Portfolio'!$B$6,'Market Data'!$U$5:$AL$5,0))+'Portfolio'!$F$7*INDEX('Market Data'!$U55:$AL55,1,MATCH('Portfolio'!$B$7,'Market Data'!$U$5:$AL$5,0))+'Portfolio'!$F$8*INDEX('Market Data'!$U55:$AL55,1,MATCH('Portfolio'!$B$8,'Market Data'!$U$5:$AL$5,0))+'Portfolio'!$F$9*INDEX('Market Data'!$U55:$AL55,1,MATCH('Portfolio'!$B$9,'Market Data'!$U$5:$AL$5,0))+'Portfolio'!$F$10*INDEX('Market Data'!$U55:$AL55,1,MATCH('Portfolio'!$B$10,'Market Data'!$U$5:$AL$5,0))+'Portfolio'!$F$11*INDEX('Market Data'!$U55:$AL55,1,MATCH('Portfolio'!$B$11,'Market Data'!$U$5:$AL$5,0))+'Portfolio'!$F$12*INDEX('Market Data'!$U55:$AL55,1,MATCH('Portfolio'!$B$12,'Market Data'!$U$5:$AL$5,0))+'Portfolio'!$F$13*INDEX('Market Data'!$U55:$AL55,1,MATCH('Portfolio'!$B$13,'Market Data'!$U$5:$AL$5,0))</x:f>
        <x:v>0.011805712434472936</x:v>
      </x:c>
      <x:c r="C53" s="101" t="n">
        <x:f>-'Portfolio'!$D$24*INDEX('Market Data'!$U55:$AL55,1,MATCH('Portfolio'!$D$20,'Market Data'!$U$5:$AL$5,0))</x:f>
        <x:v>-0.0074852104268799255</x:v>
      </x:c>
      <x:c r="D53" s="101" t="n">
        <x:f>B53+C53</x:f>
        <x:v>0.004320502007593011</x:v>
      </x:c>
      <x:c r="E53" s="101" t="n">
        <x:f>'Market Data'!U55</x:f>
        <x:v>0.01017678036768932</x:v>
      </x:c>
      <x:c r="F53" s="101" t="n">
        <x:f>'Market Data'!V55</x:f>
        <x:v>0.011217471974352744</x:v>
      </x:c>
      <x:c r="G53" s="101" t="n">
        <x:f>'Market Data'!W55</x:f>
        <x:v>0.00944894634071769</x:v>
      </x:c>
      <x:c r="H53" s="102" t="n">
        <x:f>H52*(1+B53)</x:f>
        <x:v>1.0645446874097175</x:v>
      </x:c>
      <x:c r="I53" s="102" t="n">
        <x:f>I52*(1+D53)</x:f>
        <x:v>1.0822393950767328</x:v>
      </x:c>
      <x:c r="J53" s="102" t="n">
        <x:f>J52*(1+E53)</x:f>
        <x:v>0.979302394701966</x:v>
      </x:c>
      <x:c r="K53" s="102" t="n">
        <x:f>K52*(1+F53)</x:f>
        <x:v>0.9792209800837078</x:v>
      </x:c>
      <x:c r="L53" s="102" t="n">
        <x:f>L52*(1+G53)</x:f>
        <x:v>1.0005627945038065</x:v>
      </x:c>
      <x:c r="M53" s="102" t="n">
        <x:f>MAX(M52,H53)</x:f>
        <x:v>1.1096930851600646</x:v>
      </x:c>
      <x:c r="N53" s="98" t="n">
        <x:f>H53/M53-1</x:f>
        <x:v>-0.04068548173735331</x:v>
      </x:c>
      <x:c r="O53" s="102" t="n">
        <x:f>MAX(O52,I53)</x:f>
        <x:v>1.098561834028666</x:v>
      </x:c>
      <x:c r="P53" s="98" t="n">
        <x:f>I53/O53-1</x:f>
        <x:v>-0.014858006573990723</x:v>
      </x:c>
      <x:c r="Q53" s="102" t="n">
        <x:f>MAX(Q52,J53)</x:f>
        <x:v>1.0180336239519354</x:v>
      </x:c>
      <x:c r="R53" s="98" t="n">
        <x:f>J53/Q53-1</x:f>
        <x:v>-0.03804513754626049</x:v>
      </x:c>
      <x:c r="S53" s="102" t="n">
        <x:f>MAX(S52,K53)</x:f>
        <x:v>1.0327830771142004</x:v>
      </x:c>
      <x:c r="T53" s="98" t="n">
        <x:f>K53/S53-1</x:f>
        <x:v>-0.05186190422499526</x:v>
      </x:c>
      <x:c r="U53" s="102" t="n">
        <x:f>MAX(U52,L53)</x:f>
        <x:v>1.0844521503640687</x:v>
      </x:c>
      <x:c r="V53" s="98" t="n">
        <x:f>L53/U53-1</x:f>
        <x:v>-0.07735643830121886</x:v>
      </x:c>
      <x:c r="W53" s="101" t="n">
        <x:f>INDEX('Market Data'!$U55:$AL55,1,MATCH('Portfolio'!$B$6,'Market Data'!$U$5:$AL$5,0))</x:f>
        <x:v>0.01647719771483347</x:v>
      </x:c>
      <x:c r="X53" s="101" t="n">
        <x:f>INDEX('Market Data'!$U55:$AL55,1,MATCH('Portfolio'!$B$7,'Market Data'!$U$5:$AL$5,0))</x:f>
        <x:v>0.036772740395684345</x:v>
      </x:c>
      <x:c r="Y53" s="101" t="n">
        <x:f>INDEX('Market Data'!$U55:$AL55,1,MATCH('Portfolio'!$B$8,'Market Data'!$U$5:$AL$5,0))</x:f>
        <x:v>0.005675383862326688</x:v>
      </x:c>
      <x:c r="Z53" s="101" t="n">
        <x:f>INDEX('Market Data'!$U55:$AL55,1,MATCH('Portfolio'!$B$9,'Market Data'!$U$5:$AL$5,0))</x:f>
        <x:v>0.004101248324917428</x:v>
      </x:c>
      <x:c r="AA53" s="101" t="n">
        <x:f>INDEX('Market Data'!$U55:$AL55,1,MATCH('Portfolio'!$B$10,'Market Data'!$U$5:$AL$5,0))</x:f>
        <x:v>0.009596336831564134</x:v>
      </x:c>
      <x:c r="AB53" s="101" t="n">
        <x:f>INDEX('Market Data'!$U55:$AL55,1,MATCH('Portfolio'!$B$11,'Market Data'!$U$5:$AL$5,0))</x:f>
        <x:v>-0.006634110792570369</x:v>
      </x:c>
      <x:c r="AC53" s="101" t="n">
        <x:f>INDEX('Market Data'!$U55:$AL55,1,MATCH('Portfolio'!$B$12,'Market Data'!$U$5:$AL$5,0))</x:f>
        <x:v>-0.0008896876689686861</x:v>
      </x:c>
      <x:c r="AD53" s="101" t="n">
        <x:f>INDEX('Market Data'!$U55:$AL55,1,MATCH('Portfolio'!$B$13,'Market Data'!$U$5:$AL$5,0))</x:f>
        <x:v>0.01017678036768932</x:v>
      </x:c>
      <x:c r="AE53" s="101" t="n">
        <x:f>INDEX('Market Data'!$U55:$AL55,1,MATCH("SPY",'Market Data'!$U$5:$AL$5,0))</x:f>
        <x:v>0.01017678036768932</x:v>
      </x:c>
      <x:c r="AF53" s="101" t="n">
        <x:f>INDEX('Market Data'!$U55:$AL55,1,MATCH("QQQ",'Market Data'!$U$5:$AL$5,0))</x:f>
        <x:v>0.011217471974352744</x:v>
      </x:c>
      <x:c r="AG53" s="101" t="n">
        <x:f>INDEX('Market Data'!$U55:$AL55,1,MATCH("TLT",'Market Data'!$U$5:$AL$5,0))</x:f>
        <x:v>0.007741877042485301</x:v>
      </x:c>
      <x:c r="AH53" s="101" t="n">
        <x:f>INDEX('Market Data'!$U55:$AL55,1,MATCH("HYG",'Market Data'!$U$5:$AL$5,0))</x:f>
        <x:v>0.0031565398977768666</x:v>
      </x:c>
      <x:c r="AI53" s="101" t="n">
        <x:f>INDEX('Market Data'!$U55:$AL55,1,MATCH("GLD",'Market Data'!$U$5:$AL$5,0))</x:f>
        <x:v>-0.0008896876689686861</x:v>
      </x:c>
      <x:c r="AJ53" s="101" t="n">
        <x:f>INDEX('Market Data'!$U55:$AL55,1,MATCH("UUP",'Market Data'!$U$5:$AL$5,0))</x:f>
        <x:v>-0.005736817888619017</x:v>
      </x:c>
      <x:c r="AK53" s="101" t="n">
        <x:f>INDEX('Market Data'!$U55:$AL55,1,MATCH("USO",'Market Data'!$U$5:$AL$5,0))</x:f>
        <x:v>-0.0405371643597755</x:v>
      </x:c>
      <x:c r="AL53" s="101" t="n">
        <x:f>INDEX('Market Data'!$U55:$AL55,1,MATCH('Portfolio'!$D$20,'Market Data'!$U$5:$AL$5,0))</x:f>
        <x:v>0.01017678036768932</x:v>
      </x:c>
      <x:c r="AM53" s="74" t="str"/>
      <x:c r="AN53" s="74"/>
      <x:c r="AO53" s="74"/>
      <x:c r="AP53" s="74"/>
      <x:c r="AQ53" s="74"/>
      <x:c r="AR53" s="74"/>
      <x:c r="AS53" s="74"/>
      <x:c r="AT53" s="11" t="n">
        <x:f>A53</x:f>
        <x:v>46097</x:v>
      </x:c>
      <x:c r="AU53" s="13" t="n">
        <x:f>B53</x:f>
        <x:v>0.011805712434472936</x:v>
      </x:c>
      <x:c r="AV53" s="13" t="n">
        <x:f>'Market Data'!U55</x:f>
        <x:v>0.01017678036768932</x:v>
      </x:c>
      <x:c r="AW53" s="13" t="n">
        <x:f>'Market Data'!W55-'Market Data'!U55</x:f>
        <x:v>-0.0007278340269716299</x:v>
      </x:c>
      <x:c r="AX53" s="13" t="n">
        <x:f>'Market Data'!X55-'Market Data'!U55</x:f>
        <x:v>0.0035432113001152565</x:v>
      </x:c>
      <x:c r="AY53" s="13" t="n">
        <x:f>'Market Data'!Y55-'Market Data'!U55</x:f>
        <x:v>0.00019026542580991013</x:v>
      </x:c>
      <x:c r="AZ53" s="35" t="n">
        <x:f>AZ52*(1+AV53)</x:f>
        <x:v>0.979302394701966</x:v>
      </x:c>
      <x:c r="BA53" s="35" t="n">
        <x:f>BA52*(1+AW53)</x:f>
        <x:v>1.022511277394173</x:v>
      </x:c>
      <x:c r="BB53" s="35" t="n">
        <x:f>BB52*(1+AX53)</x:f>
        <x:v>0.9987612683180717</x:v>
      </x:c>
      <x:c r="BC53" s="35" t="n">
        <x:f>BC52*(1+AY53)</x:f>
        <x:v>1.0716606237084496</x:v>
      </x:c>
      <x:c r="BG53" s="13" t="n">
        <x:f>0.5*AI53+0.5*AK53</x:f>
        <x:v>-0.020713426014372094</x:v>
      </x:c>
      <x:c r="BH53" s="13" t="n">
        <x:f>0.5*AJ53-0.5*AG53</x:f>
        <x:v>-0.006739347465552159</x:v>
      </x:c>
    </x:row>
    <x:row r="54">
      <x:c r="A54" s="100" t="n">
        <x:f>'Market Data'!A56</x:f>
        <x:v>46098</x:v>
      </x:c>
      <x:c r="B54" s="101" t="n">
        <x:f>'Portfolio'!$F$6*INDEX('Market Data'!$U56:$AL56,1,MATCH('Portfolio'!$B$6,'Market Data'!$U$5:$AL$5,0))+'Portfolio'!$F$7*INDEX('Market Data'!$U56:$AL56,1,MATCH('Portfolio'!$B$7,'Market Data'!$U$5:$AL$5,0))+'Portfolio'!$F$8*INDEX('Market Data'!$U56:$AL56,1,MATCH('Portfolio'!$B$8,'Market Data'!$U$5:$AL$5,0))+'Portfolio'!$F$9*INDEX('Market Data'!$U56:$AL56,1,MATCH('Portfolio'!$B$9,'Market Data'!$U$5:$AL$5,0))+'Portfolio'!$F$10*INDEX('Market Data'!$U56:$AL56,1,MATCH('Portfolio'!$B$10,'Market Data'!$U$5:$AL$5,0))+'Portfolio'!$F$11*INDEX('Market Data'!$U56:$AL56,1,MATCH('Portfolio'!$B$11,'Market Data'!$U$5:$AL$5,0))+'Portfolio'!$F$12*INDEX('Market Data'!$U56:$AL56,1,MATCH('Portfolio'!$B$12,'Market Data'!$U$5:$AL$5,0))+'Portfolio'!$F$13*INDEX('Market Data'!$U56:$AL56,1,MATCH('Portfolio'!$B$13,'Market Data'!$U$5:$AL$5,0))</x:f>
        <x:v>-0.0028163715947923515</x:v>
      </x:c>
      <x:c r="C54" s="101" t="n">
        <x:f>-'Portfolio'!$D$24*INDEX('Market Data'!$U56:$AL56,1,MATCH('Portfolio'!$D$20,'Market Data'!$U$5:$AL$5,0))</x:f>
        <x:v>-0.0019348854540181789</x:v>
      </x:c>
      <x:c r="D54" s="101" t="n">
        <x:f>B54+C54</x:f>
        <x:v>-0.00475125704881053</x:v>
      </x:c>
      <x:c r="E54" s="101" t="n">
        <x:f>'Market Data'!U56</x:f>
        <x:v>0.002630641382033616</x:v>
      </x:c>
      <x:c r="F54" s="101" t="n">
        <x:f>'Market Data'!V56</x:f>
        <x:v>0.0048802389046711525</x:v>
      </x:c>
      <x:c r="G54" s="101" t="n">
        <x:f>'Market Data'!W56</x:f>
        <x:v>0.006326488267638375</x:v>
      </x:c>
      <x:c r="H54" s="102" t="n">
        <x:f>H53*(1+B54)</x:f>
        <x:v>1.0615465339907098</x:v>
      </x:c>
      <x:c r="I54" s="102" t="n">
        <x:f>I53*(1+D54)</x:f>
        <x:v>1.077097397522374</x:v>
      </x:c>
      <x:c r="J54" s="102" t="n">
        <x:f>J53*(1+E54)</x:f>
        <x:v>0.9818785881069936</x:v>
      </x:c>
      <x:c r="K54" s="102" t="n">
        <x:f>K53*(1+F54)</x:f>
        <x:v>0.9839998124069825</x:v>
      </x:c>
      <x:c r="L54" s="102" t="n">
        <x:f>L53*(1+G54)</x:f>
        <x:v>1.0068928432842703</x:v>
      </x:c>
      <x:c r="M54" s="102" t="n">
        <x:f>MAX(M53,H54)</x:f>
        <x:v>1.1096930851600646</x:v>
      </x:c>
      <x:c r="N54" s="98" t="n">
        <x:f>H54/M54-1</x:f>
        <x:v>-0.043387267897060044</x:v>
      </x:c>
      <x:c r="O54" s="102" t="n">
        <x:f>MAX(O53,I54)</x:f>
        <x:v>1.098561834028666</x:v>
      </x:c>
      <x:c r="P54" s="98" t="n">
        <x:f>I54/O54-1</x:f>
        <x:v>-0.01953866941433524</x:v>
      </x:c>
      <x:c r="Q54" s="102" t="n">
        <x:f>MAX(Q53,J54)</x:f>
        <x:v>1.0180336239519354</x:v>
      </x:c>
      <x:c r="R54" s="98" t="n">
        <x:f>J54/Q54-1</x:f>
        <x:v>-0.03551457927744128</x:v>
      </x:c>
      <x:c r="S54" s="102" t="n">
        <x:f>MAX(S53,K54)</x:f>
        <x:v>1.0327830771142004</x:v>
      </x:c>
      <x:c r="T54" s="98" t="n">
        <x:f>K54/S54-1</x:f>
        <x:v>-0.047234763802993296</x:v>
      </x:c>
      <x:c r="U54" s="102" t="n">
        <x:f>MAX(U53,L54)</x:f>
        <x:v>1.0844521503640687</x:v>
      </x:c>
      <x:c r="V54" s="98" t="n">
        <x:f>L54/U54-1</x:f>
        <x:v>-0.07151934463291942</x:v>
      </x:c>
      <x:c r="W54" s="101" t="n">
        <x:f>INDEX('Market Data'!$U56:$AL56,1,MATCH('Portfolio'!$B$6,'Market Data'!$U$5:$AL$5,0))</x:f>
        <x:v>-0.007040829213523114</x:v>
      </x:c>
      <x:c r="X54" s="101" t="n">
        <x:f>INDEX('Market Data'!$U56:$AL56,1,MATCH('Portfolio'!$B$7,'Market Data'!$U$5:$AL$5,0))</x:f>
        <x:v>0.045020326088263785</x:v>
      </x:c>
      <x:c r="Y54" s="101" t="n">
        <x:f>INDEX('Market Data'!$U56:$AL56,1,MATCH('Portfolio'!$B$8,'Market Data'!$U$5:$AL$5,0))</x:f>
        <x:v>0.019765711920276763</x:v>
      </x:c>
      <x:c r="Z54" s="101" t="n">
        <x:f>INDEX('Market Data'!$U56:$AL56,1,MATCH('Portfolio'!$B$9,'Market Data'!$U$5:$AL$5,0))</x:f>
        <x:v>-0.059416478527917205</x:v>
      </x:c>
      <x:c r="AA54" s="101" t="n">
        <x:f>INDEX('Market Data'!$U56:$AL56,1,MATCH('Portfolio'!$B$10,'Market Data'!$U$5:$AL$5,0))</x:f>
        <x:v>0.002551115996153097</x:v>
      </x:c>
      <x:c r="AB54" s="101" t="n">
        <x:f>INDEX('Market Data'!$U56:$AL56,1,MATCH('Portfolio'!$B$11,'Market Data'!$U$5:$AL$5,0))</x:f>
        <x:v>-0.005570286881538933</x:v>
      </x:c>
      <x:c r="AC54" s="101" t="n">
        <x:f>INDEX('Market Data'!$U56:$AL56,1,MATCH('Portfolio'!$B$12,'Market Data'!$U$5:$AL$5,0))</x:f>
        <x:v>-0.002519392047785618</x:v>
      </x:c>
      <x:c r="AD54" s="101" t="n">
        <x:f>INDEX('Market Data'!$U56:$AL56,1,MATCH('Portfolio'!$B$13,'Market Data'!$U$5:$AL$5,0))</x:f>
        <x:v>0.002630641382033616</x:v>
      </x:c>
      <x:c r="AE54" s="101" t="n">
        <x:f>INDEX('Market Data'!$U56:$AL56,1,MATCH("SPY",'Market Data'!$U$5:$AL$5,0))</x:f>
        <x:v>0.002630641382033616</x:v>
      </x:c>
      <x:c r="AF54" s="101" t="n">
        <x:f>INDEX('Market Data'!$U56:$AL56,1,MATCH("QQQ",'Market Data'!$U$5:$AL$5,0))</x:f>
        <x:v>0.0048802389046711525</x:v>
      </x:c>
      <x:c r="AG54" s="101" t="n">
        <x:f>INDEX('Market Data'!$U56:$AL56,1,MATCH("TLT",'Market Data'!$U$5:$AL$5,0))</x:f>
        <x:v>0.0027519769370401015</x:v>
      </x:c>
      <x:c r="AH54" s="101" t="n">
        <x:f>INDEX('Market Data'!$U56:$AL56,1,MATCH("HYG",'Market Data'!$U$5:$AL$5,0))</x:f>
        <x:v>0.004531190019526177</x:v>
      </x:c>
      <x:c r="AI54" s="101" t="n">
        <x:f>INDEX('Market Data'!$U56:$AL56,1,MATCH("GLD",'Market Data'!$U$5:$AL$5,0))</x:f>
        <x:v>-0.002519392047785618</x:v>
      </x:c>
      <x:c r="AJ54" s="101" t="n">
        <x:f>INDEX('Market Data'!$U56:$AL56,1,MATCH("UUP",'Market Data'!$U$5:$AL$5,0))</x:f>
        <x:v>-0.0018030738509170474</x:v>
      </x:c>
      <x:c r="AK54" s="101" t="n">
        <x:f>INDEX('Market Data'!$U56:$AL56,1,MATCH("USO",'Market Data'!$U$5:$AL$5,0))</x:f>
        <x:v>0.033121773441933344</x:v>
      </x:c>
      <x:c r="AL54" s="101" t="n">
        <x:f>INDEX('Market Data'!$U56:$AL56,1,MATCH('Portfolio'!$D$20,'Market Data'!$U$5:$AL$5,0))</x:f>
        <x:v>0.002630641382033616</x:v>
      </x:c>
      <x:c r="AM54" s="74" t="str"/>
      <x:c r="AN54" s="74"/>
      <x:c r="AO54" s="74"/>
      <x:c r="AP54" s="74"/>
      <x:c r="AQ54" s="74"/>
      <x:c r="AR54" s="74"/>
      <x:c r="AS54" s="74"/>
      <x:c r="AT54" s="11" t="n">
        <x:f>A54</x:f>
        <x:v>46098</x:v>
      </x:c>
      <x:c r="AU54" s="13" t="n">
        <x:f>B54</x:f>
        <x:v>-0.0028163715947923515</x:v>
      </x:c>
      <x:c r="AV54" s="13" t="n">
        <x:f>'Market Data'!U56</x:f>
        <x:v>0.002630641382033616</x:v>
      </x:c>
      <x:c r="AW54" s="13" t="n">
        <x:f>'Market Data'!W56-'Market Data'!U56</x:f>
        <x:v>0.003695846885604759</x:v>
      </x:c>
      <x:c r="AX54" s="13" t="n">
        <x:f>'Market Data'!X56-'Market Data'!U56</x:f>
        <x:v>0.004146659322831647</x:v>
      </x:c>
      <x:c r="AY54" s="13" t="n">
        <x:f>'Market Data'!Y56-'Market Data'!U56</x:f>
        <x:v>0.007337772437414625</x:v>
      </x:c>
      <x:c r="AZ54" s="35" t="n">
        <x:f>AZ53*(1+AV54)</x:f>
        <x:v>0.9818785881069936</x:v>
      </x:c>
      <x:c r="BA54" s="35" t="n">
        <x:f>BA53*(1+AW54)</x:f>
        <x:v>1.026290322514226</x:v>
      </x:c>
      <x:c r="BB54" s="35" t="n">
        <x:f>BB53*(1+AX54)</x:f>
        <x:v>1.002902791042626</x:v>
      </x:c>
      <x:c r="BC54" s="35" t="n">
        <x:f>BC53*(1+AY54)</x:f>
        <x:v>1.07952422549536</x:v>
      </x:c>
      <x:c r="BG54" s="13" t="n">
        <x:f>0.5*AI54+0.5*AK54</x:f>
        <x:v>0.015301190697073863</x:v>
      </x:c>
      <x:c r="BH54" s="13" t="n">
        <x:f>0.5*AJ54-0.5*AG54</x:f>
        <x:v>-0.0022775253939785745</x:v>
      </x:c>
    </x:row>
    <x:row r="55">
      <x:c r="A55" s="100" t="n">
        <x:f>'Market Data'!A57</x:f>
        <x:v>46099</x:v>
      </x:c>
      <x:c r="B55" s="101" t="n">
        <x:f>'Portfolio'!$F$6*INDEX('Market Data'!$U57:$AL57,1,MATCH('Portfolio'!$B$6,'Market Data'!$U$5:$AL$5,0))+'Portfolio'!$F$7*INDEX('Market Data'!$U57:$AL57,1,MATCH('Portfolio'!$B$7,'Market Data'!$U$5:$AL$5,0))+'Portfolio'!$F$8*INDEX('Market Data'!$U57:$AL57,1,MATCH('Portfolio'!$B$8,'Market Data'!$U$5:$AL$5,0))+'Portfolio'!$F$9*INDEX('Market Data'!$U57:$AL57,1,MATCH('Portfolio'!$B$9,'Market Data'!$U$5:$AL$5,0))+'Portfolio'!$F$10*INDEX('Market Data'!$U57:$AL57,1,MATCH('Portfolio'!$B$10,'Market Data'!$U$5:$AL$5,0))+'Portfolio'!$F$11*INDEX('Market Data'!$U57:$AL57,1,MATCH('Portfolio'!$B$11,'Market Data'!$U$5:$AL$5,0))+'Portfolio'!$F$12*INDEX('Market Data'!$U57:$AL57,1,MATCH('Portfolio'!$B$12,'Market Data'!$U$5:$AL$5,0))+'Portfolio'!$F$13*INDEX('Market Data'!$U57:$AL57,1,MATCH('Portfolio'!$B$13,'Market Data'!$U$5:$AL$5,0))</x:f>
        <x:v>-0.01015098145014176</x:v>
      </x:c>
      <x:c r="C55" s="101" t="n">
        <x:f>-'Portfolio'!$D$24*INDEX('Market Data'!$U57:$AL57,1,MATCH('Portfolio'!$D$20,'Market Data'!$U$5:$AL$5,0))</x:f>
        <x:v>0.010263153884915912</x:v>
      </x:c>
      <x:c r="D55" s="101" t="n">
        <x:f>B55+C55</x:f>
        <x:v>0.00011217243477415137</x:v>
      </x:c>
      <x:c r="E55" s="101" t="n">
        <x:f>'Market Data'!U57</x:f>
        <x:v>-0.013953630828001051</x:v>
      </x:c>
      <x:c r="F55" s="101" t="n">
        <x:f>'Market Data'!V57</x:f>
        <x:v>-0.013939679228373136</x:v>
      </x:c>
      <x:c r="G55" s="101" t="n">
        <x:f>'Market Data'!W57</x:f>
        <x:v>-0.01611676867119527</x:v>
      </x:c>
      <x:c r="H55" s="102" t="n">
        <x:f>H54*(1+B55)</x:f>
        <x:v>1.050770794815708</x:v>
      </x:c>
      <x:c r="I55" s="102" t="n">
        <x:f>I54*(1+D55)</x:f>
        <x:v>1.077218218159943</x:v>
      </x:c>
      <x:c r="J55" s="102" t="n">
        <x:f>J54*(1+E55)</x:f>
        <x:v>0.9681778167706296</x:v>
      </x:c>
      <x:c r="K55" s="102" t="n">
        <x:f>K54*(1+F55)</x:f>
        <x:v>0.9702831706612498</x:v>
      </x:c>
      <x:c r="L55" s="102" t="n">
        <x:f>L54*(1+G55)</x:f>
        <x:v>0.9906649842523757</x:v>
      </x:c>
      <x:c r="M55" s="102" t="n">
        <x:f>MAX(M54,H55)</x:f>
        <x:v>1.1096930851600646</x:v>
      </x:c>
      <x:c r="N55" s="98" t="n">
        <x:f>H55/M55-1</x:f>
        <x:v>-0.05309782599560631</x:v>
      </x:c>
      <x:c r="O55" s="102" t="n">
        <x:f>MAX(O54,I55)</x:f>
        <x:v>1.098561834028666</x:v>
      </x:c>
      <x:c r="P55" s="98" t="n">
        <x:f>I55/O55-1</x:f>
        <x:v>-0.019428688679681616</x:v>
      </x:c>
      <x:c r="Q55" s="102" t="n">
        <x:f>MAX(Q54,J55)</x:f>
        <x:v>1.0180336239519354</x:v>
      </x:c>
      <x:c r="R55" s="98" t="n">
        <x:f>J55/Q55-1</x:f>
        <x:v>-0.048972652777193204</x:v>
      </x:c>
      <x:c r="S55" s="102" t="n">
        <x:f>MAX(S54,K55)</x:f>
        <x:v>1.0327830771142004</x:v>
      </x:c>
      <x:c r="T55" s="98" t="n">
        <x:f>K55/S55-1</x:f>
        <x:v>-0.06051600557552472</x:v>
      </x:c>
      <x:c r="U55" s="102" t="n">
        <x:f>MAX(U54,L55)</x:f>
        <x:v>1.0844521503640687</x:v>
      </x:c>
      <x:c r="V55" s="98" t="n">
        <x:f>L55/U55-1</x:f>
        <x:v>-0.08648345257115042</x:v>
      </x:c>
      <x:c r="W55" s="101" t="n">
        <x:f>INDEX('Market Data'!$U57:$AL57,1,MATCH('Portfolio'!$B$6,'Market Data'!$U$5:$AL$5,0))</x:f>
        <x:v>-0.008409793966310586</x:v>
      </x:c>
      <x:c r="X55" s="101" t="n">
        <x:f>INDEX('Market Data'!$U57:$AL57,1,MATCH('Portfolio'!$B$7,'Market Data'!$U$5:$AL$5,0))</x:f>
        <x:v>0.0000867064696319364</x:v>
      </x:c>
      <x:c r="Y55" s="101" t="n">
        <x:f>INDEX('Market Data'!$U57:$AL57,1,MATCH('Portfolio'!$B$8,'Market Data'!$U$5:$AL$5,0))</x:f>
        <x:v>-0.018527040404782702</x:v>
      </x:c>
      <x:c r="Z55" s="101" t="n">
        <x:f>INDEX('Market Data'!$U57:$AL57,1,MATCH('Portfolio'!$B$9,'Market Data'!$U$5:$AL$5,0))</x:f>
        <x:v>-0.013220829692305647</x:v>
      </x:c>
      <x:c r="AA55" s="101" t="n">
        <x:f>INDEX('Market Data'!$U57:$AL57,1,MATCH('Portfolio'!$B$10,'Market Data'!$U$5:$AL$5,0))</x:f>
        <x:v>0.0029627319339777802</x:v>
      </x:c>
      <x:c r="AB55" s="101" t="n">
        <x:f>INDEX('Market Data'!$U57:$AL57,1,MATCH('Portfolio'!$B$11,'Market Data'!$U$5:$AL$5,0))</x:f>
        <x:v>-0.016302670787638363</x:v>
      </x:c>
      <x:c r="AC55" s="101" t="n">
        <x:f>INDEX('Market Data'!$U57:$AL57,1,MATCH('Portfolio'!$B$12,'Market Data'!$U$5:$AL$5,0))</x:f>
        <x:v>-0.03163716142328721</x:v>
      </x:c>
      <x:c r="AD55" s="101" t="n">
        <x:f>INDEX('Market Data'!$U57:$AL57,1,MATCH('Portfolio'!$B$13,'Market Data'!$U$5:$AL$5,0))</x:f>
        <x:v>-0.013953630828001051</x:v>
      </x:c>
      <x:c r="AE55" s="101" t="n">
        <x:f>INDEX('Market Data'!$U57:$AL57,1,MATCH("SPY",'Market Data'!$U$5:$AL$5,0))</x:f>
        <x:v>-0.013953630828001051</x:v>
      </x:c>
      <x:c r="AF55" s="101" t="n">
        <x:f>INDEX('Market Data'!$U57:$AL57,1,MATCH("QQQ",'Market Data'!$U$5:$AL$5,0))</x:f>
        <x:v>-0.013939679228373136</x:v>
      </x:c>
      <x:c r="AG55" s="101" t="n">
        <x:f>INDEX('Market Data'!$U57:$AL57,1,MATCH("TLT",'Market Data'!$U$5:$AL$5,0))</x:f>
        <x:v>-0.005603132740121697</x:v>
      </x:c>
      <x:c r="AH55" s="101" t="n">
        <x:f>INDEX('Market Data'!$U57:$AL57,1,MATCH("HYG",'Market Data'!$U$5:$AL$5,0))</x:f>
        <x:v>-0.005137115519241231</x:v>
      </x:c>
      <x:c r="AI55" s="101" t="n">
        <x:f>INDEX('Market Data'!$U57:$AL57,1,MATCH("GLD",'Market Data'!$U$5:$AL$5,0))</x:f>
        <x:v>-0.03163716142328721</x:v>
      </x:c>
      <x:c r="AJ55" s="101" t="n">
        <x:f>INDEX('Market Data'!$U57:$AL57,1,MATCH("UUP",'Market Data'!$U$5:$AL$5,0))</x:f>
        <x:v>0.006141621185681734</x:v>
      </x:c>
      <x:c r="AK55" s="101" t="n">
        <x:f>INDEX('Market Data'!$U57:$AL57,1,MATCH("USO",'Market Data'!$U$5:$AL$5,0))</x:f>
        <x:v>0.023813546939267072</x:v>
      </x:c>
      <x:c r="AL55" s="101" t="n">
        <x:f>INDEX('Market Data'!$U57:$AL57,1,MATCH('Portfolio'!$D$20,'Market Data'!$U$5:$AL$5,0))</x:f>
        <x:v>-0.013953630828001051</x:v>
      </x:c>
      <x:c r="AM55" s="74" t="str"/>
      <x:c r="AN55" s="74"/>
      <x:c r="AO55" s="74"/>
      <x:c r="AP55" s="74"/>
      <x:c r="AQ55" s="74"/>
      <x:c r="AR55" s="74"/>
      <x:c r="AS55" s="74"/>
      <x:c r="AT55" s="11" t="n">
        <x:f>A55</x:f>
        <x:v>46099</x:v>
      </x:c>
      <x:c r="AU55" s="13" t="n">
        <x:f>B55</x:f>
        <x:v>-0.01015098145014176</x:v>
      </x:c>
      <x:c r="AV55" s="13" t="n">
        <x:f>'Market Data'!U57</x:f>
        <x:v>-0.013953630828001051</x:v>
      </x:c>
      <x:c r="AW55" s="13" t="n">
        <x:f>'Market Data'!W57-'Market Data'!U57</x:f>
        <x:v>-0.0021631378431942183</x:v>
      </x:c>
      <x:c r="AX55" s="13" t="n">
        <x:f>'Market Data'!X57-'Market Data'!U57</x:f>
        <x:v>0.005936909480195429</x:v>
      </x:c>
      <x:c r="AY55" s="13" t="n">
        <x:f>'Market Data'!Y57-'Market Data'!U57</x:f>
        <x:v>0.0035460910575833005</x:v>
      </x:c>
      <x:c r="AZ55" s="35" t="n">
        <x:f>AZ54*(1+AV55)</x:f>
        <x:v>0.9681778167706296</x:v>
      </x:c>
      <x:c r="BA55" s="35" t="n">
        <x:f>BA54*(1+AW55)</x:f>
        <x:v>1.0240703150794914</x:v>
      </x:c>
      <x:c r="BB55" s="35" t="n">
        <x:f>BB54*(1+AX55)</x:f>
        <x:v>1.0088569341304814</x:v>
      </x:c>
      <x:c r="BC55" s="35" t="n">
        <x:f>BC54*(1+AY55)</x:f>
        <x:v>1.0833523166978338</x:v>
      </x:c>
      <x:c r="BG55" s="13" t="n">
        <x:f>0.5*AI55+0.5*AK55</x:f>
        <x:v>-0.003911807242010068</x:v>
      </x:c>
      <x:c r="BH55" s="13" t="n">
        <x:f>0.5*AJ55-0.5*AG55</x:f>
        <x:v>0.005872376962901715</x:v>
      </x:c>
    </x:row>
    <x:row r="56">
      <x:c r="A56" s="100" t="n">
        <x:f>'Market Data'!A58</x:f>
        <x:v>46100</x:v>
      </x:c>
      <x:c r="B56" s="101" t="n">
        <x:f>'Portfolio'!$F$6*INDEX('Market Data'!$U58:$AL58,1,MATCH('Portfolio'!$B$6,'Market Data'!$U$5:$AL$5,0))+'Portfolio'!$F$7*INDEX('Market Data'!$U58:$AL58,1,MATCH('Portfolio'!$B$7,'Market Data'!$U$5:$AL$5,0))+'Portfolio'!$F$8*INDEX('Market Data'!$U58:$AL58,1,MATCH('Portfolio'!$B$8,'Market Data'!$U$5:$AL$5,0))+'Portfolio'!$F$9*INDEX('Market Data'!$U58:$AL58,1,MATCH('Portfolio'!$B$9,'Market Data'!$U$5:$AL$5,0))+'Portfolio'!$F$10*INDEX('Market Data'!$U58:$AL58,1,MATCH('Portfolio'!$B$10,'Market Data'!$U$5:$AL$5,0))+'Portfolio'!$F$11*INDEX('Market Data'!$U58:$AL58,1,MATCH('Portfolio'!$B$11,'Market Data'!$U$5:$AL$5,0))+'Portfolio'!$F$12*INDEX('Market Data'!$U58:$AL58,1,MATCH('Portfolio'!$B$12,'Market Data'!$U$5:$AL$5,0))+'Portfolio'!$F$13*INDEX('Market Data'!$U58:$AL58,1,MATCH('Portfolio'!$B$13,'Market Data'!$U$5:$AL$5,0))</x:f>
        <x:v>-0.01182911330271512</x:v>
      </x:c>
      <x:c r="C56" s="101" t="n">
        <x:f>-'Portfolio'!$D$24*INDEX('Market Data'!$U58:$AL58,1,MATCH('Portfolio'!$D$20,'Market Data'!$U$5:$AL$5,0))</x:f>
        <x:v>0.0018126527158391324</x:v>
      </x:c>
      <x:c r="D56" s="101" t="n">
        <x:f>B56+C56</x:f>
        <x:v>-0.010016460586875988</x:v>
      </x:c>
      <x:c r="E56" s="101" t="n">
        <x:f>'Market Data'!U58</x:f>
        <x:v>-0.002464455575723834</x:v>
      </x:c>
      <x:c r="F56" s="101" t="n">
        <x:f>'Market Data'!V58</x:f>
        <x:v>-0.003160260480330801</x:v>
      </x:c>
      <x:c r="G56" s="101" t="n">
        <x:f>'Market Data'!W58</x:f>
        <x:v>0.006544156444409088</x:v>
      </x:c>
      <x:c r="H56" s="102" t="n">
        <x:f>H55*(1+B56)</x:f>
        <x:v>1.0383411080286489</x:v>
      </x:c>
      <x:c r="I56" s="102" t="n">
        <x:f>I55*(1+D56)</x:f>
        <x:v>1.066428304334279</x:v>
      </x:c>
      <x:c r="J56" s="102" t="n">
        <x:f>J55*(1+E56)</x:f>
        <x:v>0.9657917855517971</x:v>
      </x:c>
      <x:c r="K56" s="102" t="n">
        <x:f>K55*(1+F56)</x:f>
        <x:v>0.967216823102279</x:v>
      </x:c>
      <x:c r="L56" s="102" t="n">
        <x:f>L55*(1+G56)</x:f>
        <x:v>0.9971480508933214</x:v>
      </x:c>
      <x:c r="M56" s="102" t="n">
        <x:f>MAX(M55,H56)</x:f>
        <x:v>1.1096930851600646</x:v>
      </x:c>
      <x:c r="N56" s="98" t="n">
        <x:f>H56/M56-1</x:f>
        <x:v>-0.06429883909849154</x:v>
      </x:c>
      <x:c r="O56" s="102" t="n">
        <x:f>MAX(O55,I56)</x:f>
        <x:v>1.098561834028666</x:v>
      </x:c>
      <x:c r="P56" s="98" t="n">
        <x:f>I56/O56-1</x:f>
        <x:v>-0.02925054257214299</x:v>
      </x:c>
      <x:c r="Q56" s="102" t="n">
        <x:f>MAX(Q55,J56)</x:f>
        <x:v>1.0180336239519354</x:v>
      </x:c>
      <x:c r="R56" s="98" t="n">
        <x:f>J56/Q56-1</x:f>
        <x:v>-0.05131641742572224</x:v>
      </x:c>
      <x:c r="S56" s="102" t="n">
        <x:f>MAX(S55,K56)</x:f>
        <x:v>1.0327830771142004</x:v>
      </x:c>
      <x:c r="T56" s="98" t="n">
        <x:f>K56/S56-1</x:f>
        <x:v>-0.06348501971500775</x:v>
      </x:c>
      <x:c r="U56" s="102" t="n">
        <x:f>MAX(U55,L56)</x:f>
        <x:v>1.0844521503640687</x:v>
      </x:c>
      <x:c r="V56" s="98" t="n">
        <x:f>L56/U56-1</x:f>
        <x:v>-0.08050525737021952</x:v>
      </x:c>
      <x:c r="W56" s="101" t="n">
        <x:f>INDEX('Market Data'!$U58:$AL58,1,MATCH('Portfolio'!$B$6,'Market Data'!$U$5:$AL$5,0))</x:f>
        <x:v>-0.01019953657814543</x:v>
      </x:c>
      <x:c r="X56" s="101" t="n">
        <x:f>INDEX('Market Data'!$U58:$AL58,1,MATCH('Portfolio'!$B$7,'Market Data'!$U$5:$AL$5,0))</x:f>
        <x:v>-0.03781436636689062</x:v>
      </x:c>
      <x:c r="Y56" s="101" t="n">
        <x:f>INDEX('Market Data'!$U58:$AL58,1,MATCH('Portfolio'!$B$8,'Market Data'!$U$5:$AL$5,0))</x:f>
        <x:v>-0.0022970135842733663</x:v>
      </x:c>
      <x:c r="Z56" s="101" t="n">
        <x:f>INDEX('Market Data'!$U58:$AL58,1,MATCH('Portfolio'!$B$9,'Market Data'!$U$5:$AL$5,0))</x:f>
        <x:v>-0.0005990397357021893</x:v>
      </x:c>
      <x:c r="AA56" s="101" t="n">
        <x:f>INDEX('Market Data'!$U58:$AL58,1,MATCH('Portfolio'!$B$10,'Market Data'!$U$5:$AL$5,0))</x:f>
        <x:v>0.0007992643855008197</x:v>
      </x:c>
      <x:c r="AB56" s="101" t="n">
        <x:f>INDEX('Market Data'!$U58:$AL58,1,MATCH('Portfolio'!$B$11,'Market Data'!$U$5:$AL$5,0))</x:f>
        <x:v>-0.005245248167018213</x:v>
      </x:c>
      <x:c r="AC56" s="101" t="n">
        <x:f>INDEX('Market Data'!$U58:$AL58,1,MATCH('Portfolio'!$B$12,'Market Data'!$U$5:$AL$5,0))</x:f>
        <x:v>-0.041215062676522196</x:v>
      </x:c>
      <x:c r="AD56" s="101" t="n">
        <x:f>INDEX('Market Data'!$U58:$AL58,1,MATCH('Portfolio'!$B$13,'Market Data'!$U$5:$AL$5,0))</x:f>
        <x:v>-0.002464455575723834</x:v>
      </x:c>
      <x:c r="AE56" s="101" t="n">
        <x:f>INDEX('Market Data'!$U58:$AL58,1,MATCH("SPY",'Market Data'!$U$5:$AL$5,0))</x:f>
        <x:v>-0.002464455575723834</x:v>
      </x:c>
      <x:c r="AF56" s="101" t="n">
        <x:f>INDEX('Market Data'!$U58:$AL58,1,MATCH("QQQ",'Market Data'!$U$5:$AL$5,0))</x:f>
        <x:v>-0.003160260480330801</x:v>
      </x:c>
      <x:c r="AG56" s="101" t="n">
        <x:f>INDEX('Market Data'!$U58:$AL58,1,MATCH("TLT",'Market Data'!$U$5:$AL$5,0))</x:f>
        <x:v>0.006094686132957161</x:v>
      </x:c>
      <x:c r="AH56" s="101" t="n">
        <x:f>INDEX('Market Data'!$U58:$AL58,1,MATCH("HYG",'Market Data'!$U$5:$AL$5,0))</x:f>
        <x:v>0.0032745479944382705</x:v>
      </x:c>
      <x:c r="AI56" s="101" t="n">
        <x:f>INDEX('Market Data'!$U58:$AL58,1,MATCH("GLD",'Market Data'!$U$5:$AL$5,0))</x:f>
        <x:v>-0.041215062676522196</x:v>
      </x:c>
      <x:c r="AJ56" s="101" t="n">
        <x:f>INDEX('Market Data'!$U58:$AL58,1,MATCH("UUP",'Market Data'!$U$5:$AL$5,0))</x:f>
        <x:v>-0.009694809840768204</x:v>
      </x:c>
      <x:c r="AK56" s="101" t="n">
        <x:f>INDEX('Market Data'!$U58:$AL58,1,MATCH("USO",'Market Data'!$U$5:$AL$5,0))</x:f>
        <x:v>-0.035423667489573596</x:v>
      </x:c>
      <x:c r="AL56" s="101" t="n">
        <x:f>INDEX('Market Data'!$U58:$AL58,1,MATCH('Portfolio'!$D$20,'Market Data'!$U$5:$AL$5,0))</x:f>
        <x:v>-0.002464455575723834</x:v>
      </x:c>
      <x:c r="AM56" s="74" t="str"/>
      <x:c r="AN56" s="74"/>
      <x:c r="AO56" s="74"/>
      <x:c r="AP56" s="74"/>
      <x:c r="AQ56" s="74"/>
      <x:c r="AR56" s="74"/>
      <x:c r="AS56" s="74"/>
      <x:c r="AT56" s="11" t="n">
        <x:f>A56</x:f>
        <x:v>46100</x:v>
      </x:c>
      <x:c r="AU56" s="13" t="n">
        <x:f>B56</x:f>
        <x:v>-0.01182911330271512</x:v>
      </x:c>
      <x:c r="AV56" s="13" t="n">
        <x:f>'Market Data'!U58</x:f>
        <x:v>-0.002464455575723834</x:v>
      </x:c>
      <x:c r="AW56" s="13" t="n">
        <x:f>'Market Data'!W58-'Market Data'!U58</x:f>
        <x:v>0.009008612020132922</x:v>
      </x:c>
      <x:c r="AX56" s="13" t="n">
        <x:f>'Market Data'!X58-'Market Data'!U58</x:f>
        <x:v>0.004982273465228726</x:v>
      </x:c>
      <x:c r="AY56" s="13" t="n">
        <x:f>'Market Data'!Y58-'Market Data'!U58</x:f>
        <x:v>0.0016397631987770112</x:v>
      </x:c>
      <x:c r="AZ56" s="35" t="n">
        <x:f>AZ55*(1+AV56)</x:f>
        <x:v>0.9657917855517971</x:v>
      </x:c>
      <x:c r="BA56" s="35" t="n">
        <x:f>BA55*(1+AW56)</x:f>
        <x:v>1.0332957672293779</x:v>
      </x:c>
      <x:c r="BB56" s="35" t="n">
        <x:f>BB55*(1+AX56)</x:f>
        <x:v>1.0138833352636116</x:v>
      </x:c>
      <x:c r="BC56" s="35" t="n">
        <x:f>BC55*(1+AY56)</x:f>
        <x:v>1.0851287579580648</x:v>
      </x:c>
      <x:c r="BG56" s="13" t="n">
        <x:f>0.5*AI56+0.5*AK56</x:f>
        <x:v>-0.038319365083047896</x:v>
      </x:c>
      <x:c r="BH56" s="13" t="n">
        <x:f>0.5*AJ56-0.5*AG56</x:f>
        <x:v>-0.007894747986862682</x:v>
      </x:c>
    </x:row>
    <x:row r="57">
      <x:c r="A57" s="100" t="n">
        <x:f>'Market Data'!A59</x:f>
        <x:v>46101</x:v>
      </x:c>
      <x:c r="B57" s="101" t="n">
        <x:f>'Portfolio'!$F$6*INDEX('Market Data'!$U59:$AL59,1,MATCH('Portfolio'!$B$6,'Market Data'!$U$5:$AL$5,0))+'Portfolio'!$F$7*INDEX('Market Data'!$U59:$AL59,1,MATCH('Portfolio'!$B$7,'Market Data'!$U$5:$AL$5,0))+'Portfolio'!$F$8*INDEX('Market Data'!$U59:$AL59,1,MATCH('Portfolio'!$B$8,'Market Data'!$U$5:$AL$5,0))+'Portfolio'!$F$9*INDEX('Market Data'!$U59:$AL59,1,MATCH('Portfolio'!$B$9,'Market Data'!$U$5:$AL$5,0))+'Portfolio'!$F$10*INDEX('Market Data'!$U59:$AL59,1,MATCH('Portfolio'!$B$10,'Market Data'!$U$5:$AL$5,0))+'Portfolio'!$F$11*INDEX('Market Data'!$U59:$AL59,1,MATCH('Portfolio'!$B$11,'Market Data'!$U$5:$AL$5,0))+'Portfolio'!$F$12*INDEX('Market Data'!$U59:$AL59,1,MATCH('Portfolio'!$B$12,'Market Data'!$U$5:$AL$5,0))+'Portfolio'!$F$13*INDEX('Market Data'!$U59:$AL59,1,MATCH('Portfolio'!$B$13,'Market Data'!$U$5:$AL$5,0))</x:f>
        <x:v>-0.024310124308838187</x:v>
      </x:c>
      <x:c r="C57" s="101" t="n">
        <x:f>-'Portfolio'!$D$24*INDEX('Market Data'!$U59:$AL59,1,MATCH('Portfolio'!$D$20,'Market Data'!$U$5:$AL$5,0))</x:f>
        <x:v>0.010544159503796637</x:v>
      </x:c>
      <x:c r="D57" s="101" t="n">
        <x:f>B57+C57</x:f>
        <x:v>-0.01376596480504155</x:v>
      </x:c>
      <x:c r="E57" s="101" t="n">
        <x:f>'Market Data'!U59</x:f>
        <x:v>-0.014335681872974515</x:v>
      </x:c>
      <x:c r="F57" s="101" t="n">
        <x:f>'Market Data'!V59</x:f>
        <x:v>-0.018481707498242073</x:v>
      </x:c>
      <x:c r="G57" s="101" t="n">
        <x:f>'Market Data'!W59</x:f>
        <x:v>-0.02184703582232428</x:v>
      </x:c>
      <x:c r="H57" s="102" t="n">
        <x:f>H56*(1+B57)</x:f>
        <x:v>1.0130989066174956</x:v>
      </x:c>
      <x:c r="I57" s="102" t="n">
        <x:f>I56*(1+D57)</x:f>
        <x:v>1.0517478898297132</x:v>
      </x:c>
      <x:c r="J57" s="102" t="n">
        <x:f>J56*(1+E57)</x:f>
        <x:v>0.9519465017585945</x:v>
      </x:c>
      <x:c r="K57" s="102" t="n">
        <x:f>K56*(1+F57)</x:f>
        <x:v>0.9493410046903237</x:v>
      </x:c>
      <x:c r="L57" s="102" t="n">
        <x:f>L56*(1+G57)</x:f>
        <x:v>0.9753633217052942</x:v>
      </x:c>
      <x:c r="M57" s="102" t="n">
        <x:f>MAX(M56,H57)</x:f>
        <x:v>1.1096930851600646</x:v>
      </x:c>
      <x:c r="N57" s="98" t="n">
        <x:f>H57/M57-1</x:f>
        <x:v>-0.08704585063593151</x:v>
      </x:c>
      <x:c r="O57" s="102" t="n">
        <x:f>MAX(O56,I57)</x:f>
        <x:v>1.098561834028666</x:v>
      </x:c>
      <x:c r="P57" s="98" t="n">
        <x:f>I57/O57-1</x:f>
        <x:v>-0.042613845437608044</x:v>
      </x:c>
      <x:c r="Q57" s="102" t="n">
        <x:f>MAX(Q56,J57)</x:f>
        <x:v>1.0180336239519354</x:v>
      </x:c>
      <x:c r="R57" s="98" t="n">
        <x:f>J57/Q57-1</x:f>
        <x:v>-0.06491644346362091</x:v>
      </x:c>
      <x:c r="S57" s="102" t="n">
        <x:f>MAX(S56,K57)</x:f>
        <x:v>1.0327830771142004</x:v>
      </x:c>
      <x:c r="T57" s="98" t="n">
        <x:f>K57/S57-1</x:f>
        <x:v>-0.08079341564835696</x:v>
      </x:c>
      <x:c r="U57" s="102" t="n">
        <x:f>MAX(U56,L57)</x:f>
        <x:v>1.0844521503640687</x:v>
      </x:c>
      <x:c r="V57" s="98" t="n">
        <x:f>L57/U57-1</x:f>
        <x:v>-0.10059349195089118</x:v>
      </x:c>
      <x:c r="W57" s="101" t="n">
        <x:f>INDEX('Market Data'!$U59:$AL59,1,MATCH('Portfolio'!$B$6,'Market Data'!$U$5:$AL$5,0))</x:f>
        <x:v>-0.03281817417975763</x:v>
      </x:c>
      <x:c r="X57" s="101" t="n">
        <x:f>INDEX('Market Data'!$U59:$AL59,1,MATCH('Portfolio'!$B$7,'Market Data'!$U$5:$AL$5,0))</x:f>
        <x:v>-0.04810134899592344</x:v>
      </x:c>
      <x:c r="Y57" s="101" t="n">
        <x:f>INDEX('Market Data'!$U59:$AL59,1,MATCH('Portfolio'!$B$8,'Market Data'!$U$5:$AL$5,0))</x:f>
        <x:v>-0.028188646630093794</x:v>
      </x:c>
      <x:c r="Z57" s="101" t="n">
        <x:f>INDEX('Market Data'!$U59:$AL59,1,MATCH('Portfolio'!$B$9,'Market Data'!$U$5:$AL$5,0))</x:f>
        <x:v>-0.011771159388228813</x:v>
      </x:c>
      <x:c r="AA57" s="101" t="n">
        <x:f>INDEX('Market Data'!$U59:$AL59,1,MATCH('Portfolio'!$B$10,'Market Data'!$U$5:$AL$5,0))</x:f>
        <x:v>-0.00489618556543292</x:v>
      </x:c>
      <x:c r="AB57" s="101" t="n">
        <x:f>INDEX('Market Data'!$U59:$AL59,1,MATCH('Portfolio'!$B$11,'Market Data'!$U$5:$AL$5,0))</x:f>
        <x:v>-0.0025133868514300994</x:v>
      </x:c>
      <x:c r="AC57" s="101" t="n">
        <x:f>INDEX('Market Data'!$U59:$AL59,1,MATCH('Portfolio'!$B$12,'Market Data'!$U$5:$AL$5,0))</x:f>
        <x:v>-0.0305574415876555</x:v>
      </x:c>
      <x:c r="AD57" s="101" t="n">
        <x:f>INDEX('Market Data'!$U59:$AL59,1,MATCH('Portfolio'!$B$13,'Market Data'!$U$5:$AL$5,0))</x:f>
        <x:v>-0.014335681872974515</x:v>
      </x:c>
      <x:c r="AE57" s="101" t="n">
        <x:f>INDEX('Market Data'!$U59:$AL59,1,MATCH("SPY",'Market Data'!$U$5:$AL$5,0))</x:f>
        <x:v>-0.014335681872974515</x:v>
      </x:c>
      <x:c r="AF57" s="101" t="n">
        <x:f>INDEX('Market Data'!$U59:$AL59,1,MATCH("QQQ",'Market Data'!$U$5:$AL$5,0))</x:f>
        <x:v>-0.018481707498242073</x:v>
      </x:c>
      <x:c r="AG57" s="101" t="n">
        <x:f>INDEX('Market Data'!$U59:$AL59,1,MATCH("TLT",'Market Data'!$U$5:$AL$5,0))</x:f>
        <x:v>-0.018973545164309047</x:v>
      </x:c>
      <x:c r="AH57" s="101" t="n">
        <x:f>INDEX('Market Data'!$U59:$AL59,1,MATCH("HYG",'Market Data'!$U$5:$AL$5,0))</x:f>
        <x:v>-0.00928958528700563</x:v>
      </x:c>
      <x:c r="AI57" s="101" t="n">
        <x:f>INDEX('Market Data'!$U59:$AL59,1,MATCH("GLD",'Market Data'!$U$5:$AL$5,0))</x:f>
        <x:v>-0.0305574415876555</x:v>
      </x:c>
      <x:c r="AJ57" s="101" t="n">
        <x:f>INDEX('Market Data'!$U59:$AL59,1,MATCH("UUP",'Market Data'!$U$5:$AL$5,0))</x:f>
        <x:v>0.0036258296499767084</x:v>
      </x:c>
      <x:c r="AK57" s="101" t="n">
        <x:f>INDEX('Market Data'!$U59:$AL59,1,MATCH("USO",'Market Data'!$U$5:$AL$5,0))</x:f>
        <x:v>0.03467961548787879</x:v>
      </x:c>
      <x:c r="AL57" s="101" t="n">
        <x:f>INDEX('Market Data'!$U59:$AL59,1,MATCH('Portfolio'!$D$20,'Market Data'!$U$5:$AL$5,0))</x:f>
        <x:v>-0.014335681872974515</x:v>
      </x:c>
      <x:c r="AM57" s="74" t="str"/>
      <x:c r="AN57" s="74"/>
      <x:c r="AO57" s="74"/>
      <x:c r="AP57" s="74"/>
      <x:c r="AQ57" s="74"/>
      <x:c r="AR57" s="74"/>
      <x:c r="AS57" s="74"/>
      <x:c r="AT57" s="11" t="n">
        <x:f>A57</x:f>
        <x:v>46101</x:v>
      </x:c>
      <x:c r="AU57" s="13" t="n">
        <x:f>B57</x:f>
        <x:v>-0.024310124308838187</x:v>
      </x:c>
      <x:c r="AV57" s="13" t="n">
        <x:f>'Market Data'!U59</x:f>
        <x:v>-0.014335681872974515</x:v>
      </x:c>
      <x:c r="AW57" s="13" t="n">
        <x:f>'Market Data'!W59-'Market Data'!U59</x:f>
        <x:v>-0.007511353949349764</x:v>
      </x:c>
      <x:c r="AX57" s="13" t="n">
        <x:f>'Market Data'!X59-'Market Data'!U59</x:f>
        <x:v>-0.00729603241401533</x:v>
      </x:c>
      <x:c r="AY57" s="13" t="n">
        <x:f>'Market Data'!Y59-'Market Data'!U59</x:f>
        <x:v>-0.0012119840560639306</x:v>
      </x:c>
      <x:c r="AZ57" s="35" t="n">
        <x:f>AZ56*(1+AV57)</x:f>
        <x:v>0.9519465017585945</x:v>
      </x:c>
      <x:c r="BA57" s="35" t="n">
        <x:f>BA56*(1+AW57)</x:f>
        <x:v>1.0255343169873532</x:v>
      </x:c>
      <x:c r="BB57" s="35" t="n">
        <x:f>BB56*(1+AX57)</x:f>
        <x:v>1.0064860095854984</x:v>
      </x:c>
      <x:c r="BC57" s="35" t="n">
        <x:f>BC56*(1+AY57)</x:f>
        <x:v>1.0838135992046432</x:v>
      </x:c>
      <x:c r="BG57" s="13" t="n">
        <x:f>0.5*AI57+0.5*AK57</x:f>
        <x:v>0.0020610869501116458</x:v>
      </x:c>
      <x:c r="BH57" s="13" t="n">
        <x:f>0.5*AJ57-0.5*AG57</x:f>
        <x:v>0.011299687407142878</x:v>
      </x:c>
    </x:row>
    <x:row r="58">
      <x:c r="A58" s="100" t="n">
        <x:f>'Market Data'!A60</x:f>
        <x:v>46104</x:v>
      </x:c>
      <x:c r="B58" s="101" t="n">
        <x:f>'Portfolio'!$F$6*INDEX('Market Data'!$U60:$AL60,1,MATCH('Portfolio'!$B$6,'Market Data'!$U$5:$AL$5,0))+'Portfolio'!$F$7*INDEX('Market Data'!$U60:$AL60,1,MATCH('Portfolio'!$B$7,'Market Data'!$U$5:$AL$5,0))+'Portfolio'!$F$8*INDEX('Market Data'!$U60:$AL60,1,MATCH('Portfolio'!$B$8,'Market Data'!$U$5:$AL$5,0))+'Portfolio'!$F$9*INDEX('Market Data'!$U60:$AL60,1,MATCH('Portfolio'!$B$9,'Market Data'!$U$5:$AL$5,0))+'Portfolio'!$F$10*INDEX('Market Data'!$U60:$AL60,1,MATCH('Portfolio'!$B$10,'Market Data'!$U$5:$AL$5,0))+'Portfolio'!$F$11*INDEX('Market Data'!$U60:$AL60,1,MATCH('Portfolio'!$B$11,'Market Data'!$U$5:$AL$5,0))+'Portfolio'!$F$12*INDEX('Market Data'!$U60:$AL60,1,MATCH('Portfolio'!$B$12,'Market Data'!$U$5:$AL$5,0))+'Portfolio'!$F$13*INDEX('Market Data'!$U60:$AL60,1,MATCH('Portfolio'!$B$13,'Market Data'!$U$5:$AL$5,0))</x:f>
        <x:v>0.0011165155524170169</x:v>
      </x:c>
      <x:c r="C58" s="101" t="n">
        <x:f>-'Portfolio'!$D$24*INDEX('Market Data'!$U60:$AL60,1,MATCH('Portfolio'!$D$20,'Market Data'!$U$5:$AL$5,0))</x:f>
        <x:v>-0.007722914816142111</x:v>
      </x:c>
      <x:c r="D58" s="101" t="n">
        <x:f>B58+C58</x:f>
        <x:v>-0.0066063992637250945</x:v>
      </x:c>
      <x:c r="E58" s="101" t="n">
        <x:f>'Market Data'!U60</x:f>
        <x:v>0.010499959707213291</x:v>
      </x:c>
      <x:c r="F58" s="101" t="n">
        <x:f>'Market Data'!V60</x:f>
        <x:v>0.011478971108489944</x:v>
      </x:c>
      <x:c r="G58" s="101" t="n">
        <x:f>'Market Data'!W60</x:f>
        <x:v>0.021591852774165643</x:v>
      </x:c>
      <x:c r="H58" s="102" t="n">
        <x:f>H57*(1+B58)</x:f>
        <x:v>1.0142300473028707</x:v>
      </x:c>
      <x:c r="I58" s="102" t="n">
        <x:f>I57*(1+D58)</x:f>
        <x:v>1.0447996233447179</x:v>
      </x:c>
      <x:c r="J58" s="102" t="n">
        <x:f>J57*(1+E58)</x:f>
        <x:v>0.9619419016704824</x:v>
      </x:c>
      <x:c r="K58" s="102" t="n">
        <x:f>K57*(1+F58)</x:f>
        <x:v>0.9602384626552687</x:v>
      </x:c>
      <x:c r="L58" s="102" t="n">
        <x:f>L57*(1+G58)</x:f>
        <x:v>0.9964232229488761</x:v>
      </x:c>
      <x:c r="M58" s="102" t="n">
        <x:f>MAX(M57,H58)</x:f>
        <x:v>1.1096930851600646</x:v>
      </x:c>
      <x:c r="N58" s="98" t="n">
        <x:f>H58/M58-1</x:f>
        <x:v>-0.08602652312952286</x:v>
      </x:c>
      <x:c r="O58" s="102" t="n">
        <x:f>MAX(O57,I58)</x:f>
        <x:v>1.098561834028666</x:v>
      </x:c>
      <x:c r="P58" s="98" t="n">
        <x:f>I58/O58-1</x:f>
        <x:v>-0.048938720624209564</x:v>
      </x:c>
      <x:c r="Q58" s="102" t="n">
        <x:f>MAX(Q57,J58)</x:f>
        <x:v>1.0180336239519354</x:v>
      </x:c>
      <x:c r="R58" s="98" t="n">
        <x:f>J58/Q58-1</x:f>
        <x:v>-0.05509810379711122</x:v>
      </x:c>
      <x:c r="S58" s="102" t="n">
        <x:f>MAX(S57,K58)</x:f>
        <x:v>1.0327830771142004</x:v>
      </x:c>
      <x:c r="T58" s="98" t="n">
        <x:f>K58/S58-1</x:f>
        <x:v>-0.07024186982385072</x:v>
      </x:c>
      <x:c r="U58" s="102" t="n">
        <x:f>MAX(U57,L58)</x:f>
        <x:v>1.0844521503640687</x:v>
      </x:c>
      <x:c r="V58" s="98" t="n">
        <x:f>L58/U58-1</x:f>
        <x:v>-0.08117363904496833</x:v>
      </x:c>
      <x:c r="W58" s="101" t="n">
        <x:f>INDEX('Market Data'!$U60:$AL60,1,MATCH('Portfolio'!$B$6,'Market Data'!$U$5:$AL$5,0))</x:f>
        <x:v>0.017023791970691482</x:v>
      </x:c>
      <x:c r="X58" s="101" t="n">
        <x:f>INDEX('Market Data'!$U60:$AL60,1,MATCH('Portfolio'!$B$7,'Market Data'!$U$5:$AL$5,0))</x:f>
        <x:v>-0.043863817956830364</x:v>
      </x:c>
      <x:c r="Y58" s="101" t="n">
        <x:f>INDEX('Market Data'!$U60:$AL60,1,MATCH('Portfolio'!$B$8,'Market Data'!$U$5:$AL$5,0))</x:f>
        <x:v>0.027973646172930522</x:v>
      </x:c>
      <x:c r="Z58" s="101" t="n">
        <x:f>INDEX('Market Data'!$U60:$AL60,1,MATCH('Portfolio'!$B$9,'Market Data'!$U$5:$AL$5,0))</x:f>
        <x:v>0.004246174391354662</x:v>
      </x:c>
      <x:c r="AA58" s="101" t="n">
        <x:f>INDEX('Market Data'!$U60:$AL60,1,MATCH('Portfolio'!$B$10,'Market Data'!$U$5:$AL$5,0))</x:f>
        <x:v>0.011690279368677725</x:v>
      </x:c>
      <x:c r="AB58" s="101" t="n">
        <x:f>INDEX('Market Data'!$U60:$AL60,1,MATCH('Portfolio'!$B$11,'Market Data'!$U$5:$AL$5,0))</x:f>
        <x:v>-0.006787861799292472</x:v>
      </x:c>
      <x:c r="AC58" s="101" t="n">
        <x:f>INDEX('Market Data'!$U60:$AL60,1,MATCH('Portfolio'!$B$12,'Market Data'!$U$5:$AL$5,0))</x:f>
        <x:v>-0.02259421410703788</x:v>
      </x:c>
      <x:c r="AD58" s="101" t="n">
        <x:f>INDEX('Market Data'!$U60:$AL60,1,MATCH('Portfolio'!$B$13,'Market Data'!$U$5:$AL$5,0))</x:f>
        <x:v>0.010499959707213291</x:v>
      </x:c>
      <x:c r="AE58" s="101" t="n">
        <x:f>INDEX('Market Data'!$U60:$AL60,1,MATCH("SPY",'Market Data'!$U$5:$AL$5,0))</x:f>
        <x:v>0.010499959707213291</x:v>
      </x:c>
      <x:c r="AF58" s="101" t="n">
        <x:f>INDEX('Market Data'!$U60:$AL60,1,MATCH("QQQ",'Market Data'!$U$5:$AL$5,0))</x:f>
        <x:v>0.011478971108489944</x:v>
      </x:c>
      <x:c r="AG58" s="101" t="n">
        <x:f>INDEX('Market Data'!$U60:$AL60,1,MATCH("TLT",'Market Data'!$U$5:$AL$5,0))</x:f>
        <x:v>0.006524431435385836</x:v>
      </x:c>
      <x:c r="AH58" s="101" t="n">
        <x:f>INDEX('Market Data'!$U60:$AL60,1,MATCH("HYG",'Market Data'!$U$5:$AL$5,0))</x:f>
        <x:v>0.006589028699839128</x:v>
      </x:c>
      <x:c r="AI58" s="101" t="n">
        <x:f>INDEX('Market Data'!$U60:$AL60,1,MATCH("GLD",'Market Data'!$U$5:$AL$5,0))</x:f>
        <x:v>-0.02259421410703788</x:v>
      </x:c>
      <x:c r="AJ58" s="101" t="n">
        <x:f>INDEX('Market Data'!$U60:$AL60,1,MATCH("UUP",'Market Data'!$U$5:$AL$5,0))</x:f>
        <x:v>-0.004335290386935475</x:v>
      </x:c>
      <x:c r="AK58" s="101" t="n">
        <x:f>INDEX('Market Data'!$U60:$AL60,1,MATCH("USO",'Market Data'!$U$5:$AL$5,0))</x:f>
        <x:v>-0.08951661631609753</x:v>
      </x:c>
      <x:c r="AL58" s="101" t="n">
        <x:f>INDEX('Market Data'!$U60:$AL60,1,MATCH('Portfolio'!$D$20,'Market Data'!$U$5:$AL$5,0))</x:f>
        <x:v>0.010499959707213291</x:v>
      </x:c>
      <x:c r="AM58" s="74" t="str"/>
      <x:c r="AN58" s="74"/>
      <x:c r="AO58" s="74"/>
      <x:c r="AP58" s="74"/>
      <x:c r="AQ58" s="74"/>
      <x:c r="AR58" s="74"/>
      <x:c r="AS58" s="74"/>
      <x:c r="AT58" s="11" t="n">
        <x:f>A58</x:f>
        <x:v>46104</x:v>
      </x:c>
      <x:c r="AU58" s="13" t="n">
        <x:f>B58</x:f>
        <x:v>0.0011165155524170169</x:v>
      </x:c>
      <x:c r="AV58" s="13" t="n">
        <x:f>'Market Data'!U60</x:f>
        <x:v>0.010499959707213291</x:v>
      </x:c>
      <x:c r="AW58" s="13" t="n">
        <x:f>'Market Data'!W60-'Market Data'!U60</x:f>
        <x:v>0.011091893066952352</x:v>
      </x:c>
      <x:c r="AX58" s="13" t="n">
        <x:f>'Market Data'!X60-'Market Data'!U60</x:f>
        <x:v>0.0019214428236862258</x:v>
      </x:c>
      <x:c r="AY58" s="13" t="n">
        <x:f>'Market Data'!Y60-'Market Data'!U60</x:f>
        <x:v>-0.00560820502003434</x:v>
      </x:c>
      <x:c r="AZ58" s="35" t="n">
        <x:f>AZ57*(1+AV58)</x:f>
        <x:v>0.9619419016704824</x:v>
      </x:c>
      <x:c r="BA58" s="35" t="n">
        <x:f>BA57*(1+AW58)</x:f>
        <x:v>1.0369094339678668</x:v>
      </x:c>
      <x:c r="BB58" s="35" t="n">
        <x:f>BB57*(1+AX58)</x:f>
        <x:v>1.008419914905757</x:v>
      </x:c>
      <x:c r="BC58" s="35" t="n">
        <x:f>BC57*(1+AY58)</x:f>
        <x:v>1.0777353503368021</x:v>
      </x:c>
      <x:c r="BG58" s="13" t="n">
        <x:f>0.5*AI58+0.5*AK58</x:f>
        <x:v>-0.056055415211567705</x:v>
      </x:c>
      <x:c r="BH58" s="13" t="n">
        <x:f>0.5*AJ58-0.5*AG58</x:f>
        <x:v>-0.0054298609111606555</x:v>
      </x:c>
    </x:row>
    <x:row r="59">
      <x:c r="A59" s="100" t="n">
        <x:f>'Market Data'!A61</x:f>
        <x:v>46105</x:v>
      </x:c>
      <x:c r="B59" s="101" t="n">
        <x:f>'Portfolio'!$F$6*INDEX('Market Data'!$U61:$AL61,1,MATCH('Portfolio'!$B$6,'Market Data'!$U$5:$AL$5,0))+'Portfolio'!$F$7*INDEX('Market Data'!$U61:$AL61,1,MATCH('Portfolio'!$B$7,'Market Data'!$U$5:$AL$5,0))+'Portfolio'!$F$8*INDEX('Market Data'!$U61:$AL61,1,MATCH('Portfolio'!$B$8,'Market Data'!$U$5:$AL$5,0))+'Portfolio'!$F$9*INDEX('Market Data'!$U61:$AL61,1,MATCH('Portfolio'!$B$9,'Market Data'!$U$5:$AL$5,0))+'Portfolio'!$F$10*INDEX('Market Data'!$U61:$AL61,1,MATCH('Portfolio'!$B$10,'Market Data'!$U$5:$AL$5,0))+'Portfolio'!$F$11*INDEX('Market Data'!$U61:$AL61,1,MATCH('Portfolio'!$B$11,'Market Data'!$U$5:$AL$5,0))+'Portfolio'!$F$12*INDEX('Market Data'!$U61:$AL61,1,MATCH('Portfolio'!$B$12,'Market Data'!$U$5:$AL$5,0))+'Portfolio'!$F$13*INDEX('Market Data'!$U61:$AL61,1,MATCH('Portfolio'!$B$13,'Market Data'!$U$5:$AL$5,0))</x:f>
        <x:v>-0.0017125578639346005</x:v>
      </x:c>
      <x:c r="C59" s="101" t="n">
        <x:f>-'Portfolio'!$D$24*INDEX('Market Data'!$U61:$AL61,1,MATCH('Portfolio'!$D$20,'Market Data'!$U$5:$AL$5,0))</x:f>
        <x:v>0.00246900308886121</x:v>
      </x:c>
      <x:c r="D59" s="101" t="n">
        <x:f>B59+C59</x:f>
        <x:v>0.0007564452249266096</x:v>
      </x:c>
      <x:c r="E59" s="101" t="n">
        <x:f>'Market Data'!U61</x:f>
        <x:v>-0.0033568197458091475</x:v>
      </x:c>
      <x:c r="F59" s="101" t="n">
        <x:f>'Market Data'!V61</x:f>
        <x:v>-0.006836798962342794</x:v>
      </x:c>
      <x:c r="G59" s="101" t="n">
        <x:f>'Market Data'!W61</x:f>
        <x:v>0.005374849756123901</x:v>
      </x:c>
      <x:c r="H59" s="102" t="n">
        <x:f>H58*(1+B59)</x:f>
        <x:v>1.0124931196595233</x:v>
      </x:c>
      <x:c r="I59" s="102" t="n">
        <x:f>I58*(1+D59)</x:f>
        <x:v>1.0455899570308023</x:v>
      </x:c>
      <x:c r="J59" s="102" t="n">
        <x:f>J58*(1+E59)</x:f>
        <x:v>0.9587128361006337</x:v>
      </x:c>
      <x:c r="K59" s="102" t="n">
        <x:f>K58*(1+F59)</x:f>
        <x:v>0.9536735053301855</x:v>
      </x:c>
      <x:c r="L59" s="102" t="n">
        <x:f>L58*(1+G59)</x:f>
        <x:v>1.001778848065739</x:v>
      </x:c>
      <x:c r="M59" s="102" t="n">
        <x:f>MAX(M58,H59)</x:f>
        <x:v>1.1096930851600646</x:v>
      </x:c>
      <x:c r="N59" s="98" t="n">
        <x:f>H59/M59-1</x:f>
        <x:v>-0.08759175559476517</x:v>
      </x:c>
      <x:c r="O59" s="102" t="n">
        <x:f>MAX(O58,I59)</x:f>
        <x:v>1.098561834028666</x:v>
      </x:c>
      <x:c r="P59" s="98" t="n">
        <x:f>I59/O59-1</x:f>
        <x:v>-0.048219294860813</x:v>
      </x:c>
      <x:c r="Q59" s="102" t="n">
        <x:f>MAX(Q58,J59)</x:f>
        <x:v>1.0180336239519354</x:v>
      </x:c>
      <x:c r="R59" s="98" t="n">
        <x:f>J59/Q59-1</x:f>
        <x:v>-0.0582699691401376</x:v>
      </x:c>
      <x:c r="S59" s="102" t="n">
        <x:f>MAX(S58,K59)</x:f>
        <x:v>1.0327830771142004</x:v>
      </x:c>
      <x:c r="T59" s="98" t="n">
        <x:f>K59/S59-1</x:f>
        <x:v>-0.07659843924346887</x:v>
      </x:c>
      <x:c r="U59" s="102" t="n">
        <x:f>MAX(U58,L59)</x:f>
        <x:v>1.0844521503640687</x:v>
      </x:c>
      <x:c r="V59" s="98" t="n">
        <x:f>L59/U59-1</x:f>
        <x:v>-0.07623508540286894</x:v>
      </x:c>
      <x:c r="W59" s="101" t="n">
        <x:f>INDEX('Market Data'!$U61:$AL61,1,MATCH('Portfolio'!$B$6,'Market Data'!$U$5:$AL$5,0))</x:f>
        <x:v>-0.0025051173356209766</x:v>
      </x:c>
      <x:c r="X59" s="101" t="n">
        <x:f>INDEX('Market Data'!$U61:$AL61,1,MATCH('Portfolio'!$B$7,'Market Data'!$U$5:$AL$5,0))</x:f>
        <x:v>-0.021812713050911703</x:v>
      </x:c>
      <x:c r="Y59" s="101" t="n">
        <x:f>INDEX('Market Data'!$U61:$AL61,1,MATCH('Portfolio'!$B$8,'Market Data'!$U$5:$AL$5,0))</x:f>
        <x:v>0.014182202947470968</x:v>
      </x:c>
      <x:c r="Z59" s="101" t="n">
        <x:f>INDEX('Market Data'!$U61:$AL61,1,MATCH('Portfolio'!$B$9,'Market Data'!$U$5:$AL$5,0))</x:f>
        <x:v>-0.008269708295811862</x:v>
      </x:c>
      <x:c r="AA59" s="101" t="n">
        <x:f>INDEX('Market Data'!$U61:$AL61,1,MATCH('Portfolio'!$B$10,'Market Data'!$U$5:$AL$5,0))</x:f>
        <x:v>0.00858889146089048</x:v>
      </x:c>
      <x:c r="AB59" s="101" t="n">
        <x:f>INDEX('Market Data'!$U61:$AL61,1,MATCH('Portfolio'!$B$11,'Market Data'!$U$5:$AL$5,0))</x:f>
        <x:v>0.008377120207950561</x:v>
      </x:c>
      <x:c r="AC59" s="101" t="n">
        <x:f>INDEX('Market Data'!$U61:$AL61,1,MATCH('Portfolio'!$B$12,'Market Data'!$U$5:$AL$5,0))</x:f>
        <x:v>0.00022274115430986896</x:v>
      </x:c>
      <x:c r="AD59" s="101" t="n">
        <x:f>INDEX('Market Data'!$U61:$AL61,1,MATCH('Portfolio'!$B$13,'Market Data'!$U$5:$AL$5,0))</x:f>
        <x:v>-0.0033568197458091475</x:v>
      </x:c>
      <x:c r="AE59" s="101" t="n">
        <x:f>INDEX('Market Data'!$U61:$AL61,1,MATCH("SPY",'Market Data'!$U$5:$AL$5,0))</x:f>
        <x:v>-0.0033568197458091475</x:v>
      </x:c>
      <x:c r="AF59" s="101" t="n">
        <x:f>INDEX('Market Data'!$U61:$AL61,1,MATCH("QQQ",'Market Data'!$U$5:$AL$5,0))</x:f>
        <x:v>-0.006836798962342794</x:v>
      </x:c>
      <x:c r="AG59" s="101" t="n">
        <x:f>INDEX('Market Data'!$U61:$AL61,1,MATCH("TLT",'Market Data'!$U$5:$AL$5,0))</x:f>
        <x:v>-0.004398610571216488</x:v>
      </x:c>
      <x:c r="AH59" s="101" t="n">
        <x:f>INDEX('Market Data'!$U61:$AL61,1,MATCH("HYG",'Market Data'!$U$5:$AL$5,0))</x:f>
        <x:v>-0.0033987952785052844</x:v>
      </x:c>
      <x:c r="AI59" s="101" t="n">
        <x:f>INDEX('Market Data'!$U61:$AL61,1,MATCH("GLD",'Market Data'!$U$5:$AL$5,0))</x:f>
        <x:v>0.00022274115430986896</x:v>
      </x:c>
      <x:c r="AJ59" s="101" t="n">
        <x:f>INDEX('Market Data'!$U61:$AL61,1,MATCH("UUP",'Market Data'!$U$5:$AL$5,0))</x:f>
        <x:v>0.003265607922057878</x:v>
      </x:c>
      <x:c r="AK59" s="101" t="n">
        <x:f>INDEX('Market Data'!$U61:$AL61,1,MATCH("USO",'Market Data'!$U$5:$AL$5,0))</x:f>
        <x:v>0.03599858397992728</x:v>
      </x:c>
      <x:c r="AL59" s="101" t="n">
        <x:f>INDEX('Market Data'!$U61:$AL61,1,MATCH('Portfolio'!$D$20,'Market Data'!$U$5:$AL$5,0))</x:f>
        <x:v>-0.0033568197458091475</x:v>
      </x:c>
      <x:c r="AM59" s="74" t="str"/>
      <x:c r="AN59" s="74"/>
      <x:c r="AO59" s="74"/>
      <x:c r="AP59" s="74"/>
      <x:c r="AQ59" s="74"/>
      <x:c r="AR59" s="74"/>
      <x:c r="AS59" s="74"/>
      <x:c r="AT59" s="11" t="n">
        <x:f>A59</x:f>
        <x:v>46105</x:v>
      </x:c>
      <x:c r="AU59" s="13" t="n">
        <x:f>B59</x:f>
        <x:v>-0.0017125578639346005</x:v>
      </x:c>
      <x:c r="AV59" s="13" t="n">
        <x:f>'Market Data'!U61</x:f>
        <x:v>-0.0033568197458091475</x:v>
      </x:c>
      <x:c r="AW59" s="13" t="n">
        <x:f>'Market Data'!W61-'Market Data'!U61</x:f>
        <x:v>0.008731669501933048</x:v>
      </x:c>
      <x:c r="AX59" s="13" t="n">
        <x:f>'Market Data'!X61-'Market Data'!U61</x:f>
        <x:v>0.007528157260516588</x:v>
      </x:c>
      <x:c r="AY59" s="13" t="n">
        <x:f>'Market Data'!Y61-'Market Data'!U61</x:f>
        <x:v>0.011075789130458258</x:v>
      </x:c>
      <x:c r="AZ59" s="35" t="n">
        <x:f>AZ58*(1+AV59)</x:f>
        <x:v>0.9587128361006337</x:v>
      </x:c>
      <x:c r="BA59" s="35" t="n">
        <x:f>BA58*(1+AW59)</x:f>
        <x:v>1.0459633844487106</x:v>
      </x:c>
      <x:c r="BB59" s="35" t="n">
        <x:f>BB58*(1+AX59)</x:f>
        <x:v>1.0160114586098044</x:v>
      </x:c>
      <x:c r="BC59" s="35" t="n">
        <x:f>BC58*(1+AY59)</x:f>
        <x:v>1.089672119815573</x:v>
      </x:c>
      <x:c r="BG59" s="13" t="n">
        <x:f>0.5*AI59+0.5*AK59</x:f>
        <x:v>0.018110662567118574</x:v>
      </x:c>
      <x:c r="BH59" s="13" t="n">
        <x:f>0.5*AJ59-0.5*AG59</x:f>
        <x:v>0.003832109246637183</x:v>
      </x:c>
    </x:row>
    <x:row r="60">
      <x:c r="A60" s="100" t="n">
        <x:f>'Market Data'!A62</x:f>
        <x:v>46106</x:v>
      </x:c>
      <x:c r="B60" s="101" t="n">
        <x:f>'Portfolio'!$F$6*INDEX('Market Data'!$U62:$AL62,1,MATCH('Portfolio'!$B$6,'Market Data'!$U$5:$AL$5,0))+'Portfolio'!$F$7*INDEX('Market Data'!$U62:$AL62,1,MATCH('Portfolio'!$B$7,'Market Data'!$U$5:$AL$5,0))+'Portfolio'!$F$8*INDEX('Market Data'!$U62:$AL62,1,MATCH('Portfolio'!$B$8,'Market Data'!$U$5:$AL$5,0))+'Portfolio'!$F$9*INDEX('Market Data'!$U62:$AL62,1,MATCH('Portfolio'!$B$9,'Market Data'!$U$5:$AL$5,0))+'Portfolio'!$F$10*INDEX('Market Data'!$U62:$AL62,1,MATCH('Portfolio'!$B$10,'Market Data'!$U$5:$AL$5,0))+'Portfolio'!$F$11*INDEX('Market Data'!$U62:$AL62,1,MATCH('Portfolio'!$B$11,'Market Data'!$U$5:$AL$5,0))+'Portfolio'!$F$12*INDEX('Market Data'!$U62:$AL62,1,MATCH('Portfolio'!$B$12,'Market Data'!$U$5:$AL$5,0))+'Portfolio'!$F$13*INDEX('Market Data'!$U62:$AL62,1,MATCH('Portfolio'!$B$13,'Market Data'!$U$5:$AL$5,0))</x:f>
        <x:v>0.006966432729571674</x:v>
      </x:c>
      <x:c r="C60" s="101" t="n">
        <x:f>-'Portfolio'!$D$24*INDEX('Market Data'!$U62:$AL62,1,MATCH('Portfolio'!$D$20,'Market Data'!$U$5:$AL$5,0))</x:f>
        <x:v>-0.004098839406458056</x:v>
      </x:c>
      <x:c r="D60" s="101" t="n">
        <x:f>B60+C60</x:f>
        <x:v>0.0028675933231136173</x:v>
      </x:c>
      <x:c r="E60" s="101" t="n">
        <x:f>'Market Data'!U62</x:f>
        <x:v>0.005572720875308912</x:v>
      </x:c>
      <x:c r="F60" s="101" t="n">
        <x:f>'Market Data'!V62</x:f>
        <x:v>0.006575620525403059</x:v>
      </x:c>
      <x:c r="G60" s="101" t="n">
        <x:f>'Market Data'!W62</x:f>
        <x:v>0.012219691863308846</x:v>
      </x:c>
      <x:c r="H60" s="102" t="n">
        <x:f>H59*(1+B60)</x:f>
        <x:v>1.0195465848667855</x:v>
      </x:c>
      <x:c r="I60" s="102" t="n">
        <x:f>I59*(1+D60)</x:f>
        <x:v>1.0485882838102984</x:v>
      </x:c>
      <x:c r="J60" s="102" t="n">
        <x:f>J59*(1+E60)</x:f>
        <x:v>0.9640554751357984</x:v>
      </x:c>
      <x:c r="K60" s="102" t="n">
        <x:f>K59*(1+F60)</x:f>
        <x:v>0.9599445004063677</x:v>
      </x:c>
      <x:c r="L60" s="102" t="n">
        <x:f>L59*(1+G60)</x:f>
        <x:v>1.0140202769042828</x:v>
      </x:c>
      <x:c r="M60" s="102" t="n">
        <x:f>MAX(M59,H60)</x:f>
        <x:v>1.1096930851600646</x:v>
      </x:c>
      <x:c r="N60" s="98" t="n">
        <x:f>H60/M60-1</x:f>
        <x:v>-0.08123552493820951</x:v>
      </x:c>
      <x:c r="O60" s="102" t="n">
        <x:f>MAX(O59,I60)</x:f>
        <x:v>1.098561834028666</x:v>
      </x:c>
      <x:c r="P60" s="98" t="n">
        <x:f>I60/O60-1</x:f>
        <x:v>-0.04548997486568751</x:v>
      </x:c>
      <x:c r="Q60" s="102" t="n">
        <x:f>MAX(Q59,J60)</x:f>
        <x:v>1.0180336239519354</x:v>
      </x:c>
      <x:c r="R60" s="98" t="n">
        <x:f>J60/Q60-1</x:f>
        <x:v>-0.05302197053825952</x:v>
      </x:c>
      <x:c r="S60" s="102" t="n">
        <x:f>MAX(S59,K60)</x:f>
        <x:v>1.0327830771142004</x:v>
      </x:c>
      <x:c r="T60" s="98" t="n">
        <x:f>K60/S60-1</x:f>
        <x:v>-0.07052650098736901</x:v>
      </x:c>
      <x:c r="U60" s="102" t="n">
        <x:f>MAX(U59,L60)</x:f>
        <x:v>1.0844521503640687</x:v>
      </x:c>
      <x:c r="V60" s="98" t="n">
        <x:f>L60/U60-1</x:f>
        <x:v>-0.06494696279235634</x:v>
      </x:c>
      <x:c r="W60" s="101" t="n">
        <x:f>INDEX('Market Data'!$U62:$AL62,1,MATCH('Portfolio'!$B$6,'Market Data'!$U$5:$AL$5,0))</x:f>
        <x:v>0.019862999468737152</x:v>
      </x:c>
      <x:c r="X60" s="101" t="n">
        <x:f>INDEX('Market Data'!$U62:$AL62,1,MATCH('Portfolio'!$B$7,'Market Data'!$U$5:$AL$5,0))</x:f>
        <x:v>-0.03397977641669958</x:v>
      </x:c>
      <x:c r="Y60" s="101" t="n">
        <x:f>INDEX('Market Data'!$U62:$AL62,1,MATCH('Portfolio'!$B$8,'Market Data'!$U$5:$AL$5,0))</x:f>
        <x:v>0.013109988693016827</x:v>
      </x:c>
      <x:c r="Z60" s="101" t="n">
        <x:f>INDEX('Market Data'!$U62:$AL62,1,MATCH('Portfolio'!$B$9,'Market Data'!$U$5:$AL$5,0))</x:f>
        <x:v>0.014717272328527153</x:v>
      </x:c>
      <x:c r="AA60" s="101" t="n">
        <x:f>INDEX('Market Data'!$U62:$AL62,1,MATCH('Portfolio'!$B$10,'Market Data'!$U$5:$AL$5,0))</x:f>
        <x:v>0.010328428537211387</x:v>
      </x:c>
      <x:c r="AB60" s="101" t="n">
        <x:f>INDEX('Market Data'!$U62:$AL62,1,MATCH('Portfolio'!$B$11,'Market Data'!$U$5:$AL$5,0))</x:f>
        <x:v>0.0010679803973920876</x:v>
      </x:c>
      <x:c r="AC60" s="101" t="n">
        <x:f>INDEX('Market Data'!$U62:$AL62,1,MATCH('Portfolio'!$B$12,'Market Data'!$U$5:$AL$5,0))</x:f>
        <x:v>0.030089336389747867</x:v>
      </x:c>
      <x:c r="AD60" s="101" t="n">
        <x:f>INDEX('Market Data'!$U62:$AL62,1,MATCH('Portfolio'!$B$13,'Market Data'!$U$5:$AL$5,0))</x:f>
        <x:v>0.005572720875308912</x:v>
      </x:c>
      <x:c r="AE60" s="101" t="n">
        <x:f>INDEX('Market Data'!$U62:$AL62,1,MATCH("SPY",'Market Data'!$U$5:$AL$5,0))</x:f>
        <x:v>0.005572720875308912</x:v>
      </x:c>
      <x:c r="AF60" s="101" t="n">
        <x:f>INDEX('Market Data'!$U62:$AL62,1,MATCH("QQQ",'Market Data'!$U$5:$AL$5,0))</x:f>
        <x:v>0.006575620525403059</x:v>
      </x:c>
      <x:c r="AG60" s="101" t="n">
        <x:f>INDEX('Market Data'!$U62:$AL62,1,MATCH("TLT",'Market Data'!$U$5:$AL$5,0))</x:f>
        <x:v>0.009650014275034646</x:v>
      </x:c>
      <x:c r="AH60" s="101" t="n">
        <x:f>INDEX('Market Data'!$U62:$AL62,1,MATCH("HYG",'Market Data'!$U$5:$AL$5,0))</x:f>
        <x:v>0.003157735837064246</x:v>
      </x:c>
      <x:c r="AI60" s="101" t="n">
        <x:f>INDEX('Market Data'!$U62:$AL62,1,MATCH("GLD",'Market Data'!$U$5:$AL$5,0))</x:f>
        <x:v>0.030089336389747867</x:v>
      </x:c>
      <x:c r="AJ60" s="101" t="n">
        <x:f>INDEX('Market Data'!$U62:$AL62,1,MATCH("UUP",'Market Data'!$U$5:$AL$5,0))</x:f>
        <x:v>0.001808359678083793</x:v>
      </x:c>
      <x:c r="AK60" s="101" t="n">
        <x:f>INDEX('Market Data'!$U62:$AL62,1,MATCH("USO",'Market Data'!$U$5:$AL$5,0))</x:f>
        <x:v>-0.01004017388411782</x:v>
      </x:c>
      <x:c r="AL60" s="101" t="n">
        <x:f>INDEX('Market Data'!$U62:$AL62,1,MATCH('Portfolio'!$D$20,'Market Data'!$U$5:$AL$5,0))</x:f>
        <x:v>0.005572720875308912</x:v>
      </x:c>
      <x:c r="AM60" s="74" t="str"/>
      <x:c r="AN60" s="74"/>
      <x:c r="AO60" s="74"/>
      <x:c r="AP60" s="74"/>
      <x:c r="AQ60" s="74"/>
      <x:c r="AR60" s="74"/>
      <x:c r="AS60" s="74"/>
      <x:c r="AT60" s="11" t="n">
        <x:f>A60</x:f>
        <x:v>46106</x:v>
      </x:c>
      <x:c r="AU60" s="13" t="n">
        <x:f>B60</x:f>
        <x:v>0.006966432729571674</x:v>
      </x:c>
      <x:c r="AV60" s="13" t="n">
        <x:f>'Market Data'!U62</x:f>
        <x:v>0.005572720875308912</x:v>
      </x:c>
      <x:c r="AW60" s="13" t="n">
        <x:f>'Market Data'!W62-'Market Data'!U62</x:f>
        <x:v>0.006646970987999934</x:v>
      </x:c>
      <x:c r="AX60" s="13" t="n">
        <x:f>'Market Data'!X62-'Market Data'!U62</x:f>
        <x:v>0.0011064719662570166</x:v>
      </x:c>
      <x:c r="AY60" s="13" t="n">
        <x:f>'Market Data'!Y62-'Market Data'!U62</x:f>
        <x:v>-0.0010871285367448635</x:v>
      </x:c>
      <x:c r="AZ60" s="35" t="n">
        <x:f>AZ59*(1+AV60)</x:f>
        <x:v>0.9640554751357984</x:v>
      </x:c>
      <x:c r="BA60" s="35" t="n">
        <x:f>BA59*(1+AW60)</x:f>
        <x:v>1.0529158727196515</x:v>
      </x:c>
      <x:c r="BB60" s="35" t="n">
        <x:f>BB59*(1+AX60)</x:f>
        <x:v>1.017135646806152</x:v>
      </x:c>
      <x:c r="BC60" s="35" t="n">
        <x:f>BC59*(1+AY60)</x:f>
        <x:v>1.0884875061584263</x:v>
      </x:c>
      <x:c r="BG60" s="13" t="n">
        <x:f>0.5*AI60+0.5*AK60</x:f>
        <x:v>0.010024581252815024</x:v>
      </x:c>
      <x:c r="BH60" s="13" t="n">
        <x:f>0.5*AJ60-0.5*AG60</x:f>
        <x:v>-0.003920827298475427</x:v>
      </x:c>
    </x:row>
    <x:row r="61">
      <x:c r="A61" s="100" t="n">
        <x:f>'Market Data'!A63</x:f>
        <x:v>46107</x:v>
      </x:c>
      <x:c r="B61" s="101" t="n">
        <x:f>'Portfolio'!$F$6*INDEX('Market Data'!$U63:$AL63,1,MATCH('Portfolio'!$B$6,'Market Data'!$U$5:$AL$5,0))+'Portfolio'!$F$7*INDEX('Market Data'!$U63:$AL63,1,MATCH('Portfolio'!$B$7,'Market Data'!$U$5:$AL$5,0))+'Portfolio'!$F$8*INDEX('Market Data'!$U63:$AL63,1,MATCH('Portfolio'!$B$8,'Market Data'!$U$5:$AL$5,0))+'Portfolio'!$F$9*INDEX('Market Data'!$U63:$AL63,1,MATCH('Portfolio'!$B$9,'Market Data'!$U$5:$AL$5,0))+'Portfolio'!$F$10*INDEX('Market Data'!$U63:$AL63,1,MATCH('Portfolio'!$B$10,'Market Data'!$U$5:$AL$5,0))+'Portfolio'!$F$11*INDEX('Market Data'!$U63:$AL63,1,MATCH('Portfolio'!$B$11,'Market Data'!$U$5:$AL$5,0))+'Portfolio'!$F$12*INDEX('Market Data'!$U63:$AL63,1,MATCH('Portfolio'!$B$12,'Market Data'!$U$5:$AL$5,0))+'Portfolio'!$F$13*INDEX('Market Data'!$U63:$AL63,1,MATCH('Portfolio'!$B$13,'Market Data'!$U$5:$AL$5,0))</x:f>
        <x:v>-0.03694145390347311</x:v>
      </x:c>
      <x:c r="C61" s="101" t="n">
        <x:f>-'Portfolio'!$D$24*INDEX('Market Data'!$U63:$AL63,1,MATCH('Portfolio'!$D$20,'Market Data'!$U$5:$AL$5,0))</x:f>
        <x:v>0.01313541481177758</x:v>
      </x:c>
      <x:c r="D61" s="101" t="n">
        <x:f>B61+C61</x:f>
        <x:v>-0.023806039091695527</x:v>
      </x:c>
      <x:c r="E61" s="101" t="n">
        <x:f>'Market Data'!U63</x:f>
        <x:v>-0.01785871391108962</x:v>
      </x:c>
      <x:c r="F61" s="101" t="n">
        <x:f>'Market Data'!V63</x:f>
        <x:v>-0.023867934697473725</x:v>
      </x:c>
      <x:c r="G61" s="101" t="n">
        <x:f>'Market Data'!W63</x:f>
        <x:v>-0.01739339337144863</x:v>
      </x:c>
      <x:c r="H61" s="102" t="n">
        <x:f>H60*(1+B61)</x:f>
        <x:v>0.9818830516994856</x:v>
      </x:c>
      <x:c r="I61" s="102" t="n">
        <x:f>I60*(1+D61)</x:f>
        <x:v>1.0236255501348166</x:v>
      </x:c>
      <x:c r="J61" s="102" t="n">
        <x:f>J60*(1+E61)</x:f>
        <x:v>0.9468386842109285</x:v>
      </x:c>
      <x:c r="K61" s="102" t="n">
        <x:f>K60*(1+F61)</x:f>
        <x:v>0.9370326077574694</x:v>
      </x:c>
      <x:c r="L61" s="102" t="n">
        <x:f>L60*(1+G61)</x:f>
        <x:v>0.9963830233414613</x:v>
      </x:c>
      <x:c r="M61" s="102" t="n">
        <x:f>MAX(M60,H61)</x:f>
        <x:v>1.1096930851600646</x:v>
      </x:c>
      <x:c r="N61" s="98" t="n">
        <x:f>H61/M61-1</x:f>
        <x:v>-0.11517602044185338</x:v>
      </x:c>
      <x:c r="O61" s="102" t="n">
        <x:f>MAX(O60,I61)</x:f>
        <x:v>1.098561834028666</x:v>
      </x:c>
      <x:c r="P61" s="98" t="n">
        <x:f>I61/O61-1</x:f>
        <x:v>-0.06821307783745023</x:v>
      </x:c>
      <x:c r="Q61" s="102" t="n">
        <x:f>MAX(Q60,J61)</x:f>
        <x:v>1.0180336239519354</x:v>
      </x:c>
      <x:c r="R61" s="98" t="n">
        <x:f>J61/Q61-1</x:f>
        <x:v>-0.0699337802465041</x:v>
      </x:c>
      <x:c r="S61" s="102" t="n">
        <x:f>MAX(S60,K61)</x:f>
        <x:v>1.0327830771142004</x:v>
      </x:c>
      <x:c r="T61" s="98" t="n">
        <x:f>K61/S61-1</x:f>
        <x:v>-0.09271111376483498</x:v>
      </x:c>
      <x:c r="U61" s="102" t="n">
        <x:f>MAX(U60,L61)</x:f>
        <x:v>1.0844521503640687</x:v>
      </x:c>
      <x:c r="V61" s="98" t="n">
        <x:f>L61/U61-1</x:f>
        <x:v>-0.08121070809167663</x:v>
      </x:c>
      <x:c r="W61" s="101" t="n">
        <x:f>INDEX('Market Data'!$U63:$AL63,1,MATCH('Portfolio'!$B$6,'Market Data'!$U$5:$AL$5,0))</x:f>
        <x:v>-0.04163861015929882</x:v>
      </x:c>
      <x:c r="X61" s="101" t="n">
        <x:f>INDEX('Market Data'!$U63:$AL63,1,MATCH('Portfolio'!$B$7,'Market Data'!$U$5:$AL$5,0))</x:f>
        <x:v>-0.06969559925911495</x:v>
      </x:c>
      <x:c r="Y61" s="101" t="n">
        <x:f>INDEX('Market Data'!$U63:$AL63,1,MATCH('Portfolio'!$B$8,'Market Data'!$U$5:$AL$5,0))</x:f>
        <x:v>-0.062228700712786855</x:v>
      </x:c>
      <x:c r="Z61" s="101" t="n">
        <x:f>INDEX('Market Data'!$U63:$AL63,1,MATCH('Portfolio'!$B$9,'Market Data'!$U$5:$AL$5,0))</x:f>
        <x:v>-0.021073691836446806</x:v>
      </x:c>
      <x:c r="AA61" s="101" t="n">
        <x:f>INDEX('Market Data'!$U63:$AL63,1,MATCH('Portfolio'!$B$10,'Market Data'!$U$5:$AL$5,0))</x:f>
        <x:v>-0.012727681578398986</x:v>
      </x:c>
      <x:c r="AB61" s="101" t="n">
        <x:f>INDEX('Market Data'!$U63:$AL63,1,MATCH('Portfolio'!$B$11,'Market Data'!$U$5:$AL$5,0))</x:f>
        <x:v>0.004913510077182659</x:v>
      </x:c>
      <x:c r="AC61" s="101" t="n">
        <x:f>INDEX('Market Data'!$U63:$AL63,1,MATCH('Portfolio'!$B$12,'Market Data'!$U$5:$AL$5,0))</x:f>
        <x:v>-0.0375939695290467</x:v>
      </x:c>
      <x:c r="AD61" s="101" t="n">
        <x:f>INDEX('Market Data'!$U63:$AL63,1,MATCH('Portfolio'!$B$13,'Market Data'!$U$5:$AL$5,0))</x:f>
        <x:v>-0.01785871391108962</x:v>
      </x:c>
      <x:c r="AE61" s="101" t="n">
        <x:f>INDEX('Market Data'!$U63:$AL63,1,MATCH("SPY",'Market Data'!$U$5:$AL$5,0))</x:f>
        <x:v>-0.01785871391108962</x:v>
      </x:c>
      <x:c r="AF61" s="101" t="n">
        <x:f>INDEX('Market Data'!$U63:$AL63,1,MATCH("QQQ",'Market Data'!$U$5:$AL$5,0))</x:f>
        <x:v>-0.023867934697473725</x:v>
      </x:c>
      <x:c r="AG61" s="101" t="n">
        <x:f>INDEX('Market Data'!$U63:$AL63,1,MATCH("TLT",'Market Data'!$U$5:$AL$5,0))</x:f>
        <x:v>-0.008406193937315565</x:v>
      </x:c>
      <x:c r="AH61" s="101" t="n">
        <x:f>INDEX('Market Data'!$U63:$AL63,1,MATCH("HYG",'Market Data'!$U$5:$AL$5,0))</x:f>
        <x:v>-0.006295690857848646</x:v>
      </x:c>
      <x:c r="AI61" s="101" t="n">
        <x:f>INDEX('Market Data'!$U63:$AL63,1,MATCH("GLD",'Market Data'!$U$5:$AL$5,0))</x:f>
        <x:v>-0.0375939695290467</x:v>
      </x:c>
      <x:c r="AJ61" s="101" t="n">
        <x:f>INDEX('Market Data'!$U63:$AL63,1,MATCH("UUP",'Market Data'!$U$5:$AL$5,0))</x:f>
        <x:v>0.0039710722012000765</x:v>
      </x:c>
      <x:c r="AK61" s="101" t="n">
        <x:f>INDEX('Market Data'!$U63:$AL63,1,MATCH("USO",'Market Data'!$U$5:$AL$5,0))</x:f>
        <x:v>0.03413001823276596</x:v>
      </x:c>
      <x:c r="AL61" s="101" t="n">
        <x:f>INDEX('Market Data'!$U63:$AL63,1,MATCH('Portfolio'!$D$20,'Market Data'!$U$5:$AL$5,0))</x:f>
        <x:v>-0.01785871391108962</x:v>
      </x:c>
      <x:c r="AM61" s="74" t="str"/>
      <x:c r="AN61" s="74"/>
      <x:c r="AO61" s="74"/>
      <x:c r="AP61" s="74"/>
      <x:c r="AQ61" s="74"/>
      <x:c r="AR61" s="74"/>
      <x:c r="AS61" s="74"/>
      <x:c r="AT61" s="11" t="n">
        <x:f>A61</x:f>
        <x:v>46107</x:v>
      </x:c>
      <x:c r="AU61" s="13" t="n">
        <x:f>B61</x:f>
        <x:v>-0.03694145390347311</x:v>
      </x:c>
      <x:c r="AV61" s="13" t="n">
        <x:f>'Market Data'!U63</x:f>
        <x:v>-0.01785871391108962</x:v>
      </x:c>
      <x:c r="AW61" s="13" t="n">
        <x:f>'Market Data'!W63-'Market Data'!U63</x:f>
        <x:v>0.00046532053964098985</x:v>
      </x:c>
      <x:c r="AX61" s="13" t="n">
        <x:f>'Market Data'!X63-'Market Data'!U63</x:f>
        <x:v>-0.018430587418288513</x:v>
      </x:c>
      <x:c r="AY61" s="13" t="n">
        <x:f>'Market Data'!Y63-'Market Data'!U63</x:f>
        <x:v>-0.0004156521922449308</x:v>
      </x:c>
      <x:c r="AZ61" s="35" t="n">
        <x:f>AZ60*(1+AV61)</x:f>
        <x:v>0.9468386842109285</x:v>
      </x:c>
      <x:c r="BA61" s="35" t="n">
        <x:f>BA60*(1+AW61)</x:f>
        <x:v>1.0534058161017419</x:v>
      </x:c>
      <x:c r="BB61" s="35" t="n">
        <x:f>BB60*(1+AX61)</x:f>
        <x:v>0.9983892393514339</x:v>
      </x:c>
      <x:c r="BC61" s="35" t="n">
        <x:f>BC60*(1+AY61)</x:f>
        <x:v>1.0880350739402602</x:v>
      </x:c>
      <x:c r="BG61" s="13" t="n">
        <x:f>0.5*AI61+0.5*AK61</x:f>
        <x:v>-0.0017319756481403714</x:v>
      </x:c>
      <x:c r="BH61" s="13" t="n">
        <x:f>0.5*AJ61-0.5*AG61</x:f>
        <x:v>0.006188633069257821</x:v>
      </x:c>
    </x:row>
    <x:row r="62">
      <x:c r="A62" s="100" t="n">
        <x:f>'Market Data'!A64</x:f>
        <x:v>46108</x:v>
      </x:c>
      <x:c r="B62" s="101" t="n">
        <x:f>'Portfolio'!$F$6*INDEX('Market Data'!$U64:$AL64,1,MATCH('Portfolio'!$B$6,'Market Data'!$U$5:$AL$5,0))+'Portfolio'!$F$7*INDEX('Market Data'!$U64:$AL64,1,MATCH('Portfolio'!$B$7,'Market Data'!$U$5:$AL$5,0))+'Portfolio'!$F$8*INDEX('Market Data'!$U64:$AL64,1,MATCH('Portfolio'!$B$8,'Market Data'!$U$5:$AL$5,0))+'Portfolio'!$F$9*INDEX('Market Data'!$U64:$AL64,1,MATCH('Portfolio'!$B$9,'Market Data'!$U$5:$AL$5,0))+'Portfolio'!$F$10*INDEX('Market Data'!$U64:$AL64,1,MATCH('Portfolio'!$B$10,'Market Data'!$U$5:$AL$5,0))+'Portfolio'!$F$11*INDEX('Market Data'!$U64:$AL64,1,MATCH('Portfolio'!$B$11,'Market Data'!$U$5:$AL$5,0))+'Portfolio'!$F$12*INDEX('Market Data'!$U64:$AL64,1,MATCH('Portfolio'!$B$12,'Market Data'!$U$5:$AL$5,0))+'Portfolio'!$F$13*INDEX('Market Data'!$U64:$AL64,1,MATCH('Portfolio'!$B$13,'Market Data'!$U$5:$AL$5,0))</x:f>
        <x:v>-0.009009138999290265</x:v>
      </x:c>
      <x:c r="C62" s="101" t="n">
        <x:f>-'Portfolio'!$D$24*INDEX('Market Data'!$U64:$AL64,1,MATCH('Portfolio'!$D$20,'Market Data'!$U$5:$AL$5,0))</x:f>
        <x:v>0.012542003253523833</x:v>
      </x:c>
      <x:c r="D62" s="101" t="n">
        <x:f>B62+C62</x:f>
        <x:v>0.0035328642542335684</x:v>
      </x:c>
      <x:c r="E62" s="101" t="n">
        <x:f>'Market Data'!U64</x:f>
        <x:v>-0.017051920414101196</x:v>
      </x:c>
      <x:c r="F62" s="101" t="n">
        <x:f>'Market Data'!V64</x:f>
        <x:v>-0.019536656388718376</x:v>
      </x:c>
      <x:c r="G62" s="101" t="n">
        <x:f>'Market Data'!W64</x:f>
        <x:v>-0.017539586655952455</x:v>
      </x:c>
      <x:c r="H62" s="102" t="n">
        <x:f>H61*(1+B62)</x:f>
        <x:v>0.9730371308056777</x:v>
      </x:c>
      <x:c r="I62" s="102" t="n">
        <x:f>I61*(1+D62)</x:f>
        <x:v>1.027241880250608</x:v>
      </x:c>
      <x:c r="J62" s="102" t="n">
        <x:f>J61*(1+E62)</x:f>
        <x:v>0.9306932663227715</x:v>
      </x:c>
      <x:c r="K62" s="102" t="n">
        <x:f>K61*(1+F62)</x:f>
        <x:v>0.918726123674687</x:v>
      </x:c>
      <x:c r="L62" s="102" t="n">
        <x:f>L61*(1+G62)</x:f>
        <x:v>0.9789068769610438</x:v>
      </x:c>
      <x:c r="M62" s="102" t="n">
        <x:f>MAX(M61,H62)</x:f>
        <x:v>1.1096930851600646</x:v>
      </x:c>
      <x:c r="N62" s="98" t="n">
        <x:f>H62/M62-1</x:f>
        <x:v>-0.12314752266359785</x:v>
      </x:c>
      <x:c r="O62" s="102" t="n">
        <x:f>MAX(O61,I62)</x:f>
        <x:v>1.098561834028666</x:v>
      </x:c>
      <x:c r="P62" s="98" t="n">
        <x:f>I62/O62-1</x:f>
        <x:v>-0.06492120112757982</x:v>
      </x:c>
      <x:c r="Q62" s="102" t="n">
        <x:f>MAX(Q61,J62)</x:f>
        <x:v>1.0180336239519354</x:v>
      </x:c>
      <x:c r="R62" s="98" t="n">
        <x:f>J62/Q62-1</x:f>
        <x:v>-0.08579319540558472</x:v>
      </x:c>
      <x:c r="S62" s="102" t="n">
        <x:f>MAX(S61,K62)</x:f>
        <x:v>1.0327830771142004</x:v>
      </x:c>
      <x:c r="T62" s="98" t="n">
        <x:f>K62/S62-1</x:f>
        <x:v>-0.11043650498051438</x:v>
      </x:c>
      <x:c r="U62" s="102" t="n">
        <x:f>MAX(U61,L62)</x:f>
        <x:v>1.0844521503640687</x:v>
      </x:c>
      <x:c r="V62" s="98" t="n">
        <x:f>L62/U62-1</x:f>
        <x:v>-0.09732589249566392</x:v>
      </x:c>
      <x:c r="W62" s="101" t="n">
        <x:f>INDEX('Market Data'!$U64:$AL64,1,MATCH('Portfolio'!$B$6,'Market Data'!$U$5:$AL$5,0))</x:f>
        <x:v>-0.021723990228629808</x:v>
      </x:c>
      <x:c r="X62" s="101" t="n">
        <x:f>INDEX('Market Data'!$U64:$AL64,1,MATCH('Portfolio'!$B$7,'Market Data'!$U$5:$AL$5,0))</x:f>
        <x:v>0.004951365136699248</x:v>
      </x:c>
      <x:c r="Y62" s="101" t="n">
        <x:f>INDEX('Market Data'!$U64:$AL64,1,MATCH('Portfolio'!$B$8,'Market Data'!$U$5:$AL$5,0))</x:f>
        <x:v>0.0019319103415280647</x:v>
      </x:c>
      <x:c r="Z62" s="101" t="n">
        <x:f>INDEX('Market Data'!$U64:$AL64,1,MATCH('Portfolio'!$B$9,'Market Data'!$U$5:$AL$5,0))</x:f>
        <x:v>-0.0209141868994408</x:v>
      </x:c>
      <x:c r="AA62" s="101" t="n">
        <x:f>INDEX('Market Data'!$U64:$AL64,1,MATCH('Portfolio'!$B$10,'Market Data'!$U$5:$AL$5,0))</x:f>
        <x:v>-0.03024072633607411</x:v>
      </x:c>
      <x:c r="AB62" s="101" t="n">
        <x:f>INDEX('Market Data'!$U64:$AL64,1,MATCH('Portfolio'!$B$11,'Market Data'!$U$5:$AL$5,0))</x:f>
        <x:v>0.004297430403212399</x:v>
      </x:c>
      <x:c r="AC62" s="101" t="n">
        <x:f>INDEX('Market Data'!$U64:$AL64,1,MATCH('Portfolio'!$B$12,'Market Data'!$U$5:$AL$5,0))</x:f>
        <x:v>0.035093842463368</x:v>
      </x:c>
      <x:c r="AD62" s="101" t="n">
        <x:f>INDEX('Market Data'!$U64:$AL64,1,MATCH('Portfolio'!$B$13,'Market Data'!$U$5:$AL$5,0))</x:f>
        <x:v>-0.017051920414101196</x:v>
      </x:c>
      <x:c r="AE62" s="101" t="n">
        <x:f>INDEX('Market Data'!$U64:$AL64,1,MATCH("SPY",'Market Data'!$U$5:$AL$5,0))</x:f>
        <x:v>-0.017051920414101196</x:v>
      </x:c>
      <x:c r="AF62" s="101" t="n">
        <x:f>INDEX('Market Data'!$U64:$AL64,1,MATCH("QQQ",'Market Data'!$U$5:$AL$5,0))</x:f>
        <x:v>-0.019536656388718376</x:v>
      </x:c>
      <x:c r="AG62" s="101" t="n">
        <x:f>INDEX('Market Data'!$U64:$AL64,1,MATCH("TLT",'Market Data'!$U$5:$AL$5,0))</x:f>
        <x:v>-0.005458200598211338</x:v>
      </x:c>
      <x:c r="AH62" s="101" t="n">
        <x:f>INDEX('Market Data'!$U64:$AL64,1,MATCH("HYG",'Market Data'!$U$5:$AL$5,0))</x:f>
        <x:v>-0.0025341115262124125</x:v>
      </x:c>
      <x:c r="AI62" s="101" t="n">
        <x:f>INDEX('Market Data'!$U64:$AL64,1,MATCH("GLD",'Market Data'!$U$5:$AL$5,0))</x:f>
        <x:v>0.035093842463368</x:v>
      </x:c>
      <x:c r="AJ62" s="101" t="n">
        <x:f>INDEX('Market Data'!$U64:$AL64,1,MATCH("UUP",'Market Data'!$U$5:$AL$5,0))</x:f>
        <x:v>0.0010787733628778717</x:v>
      </x:c>
      <x:c r="AK62" s="101" t="n">
        <x:f>INDEX('Market Data'!$U64:$AL64,1,MATCH("USO",'Market Data'!$U$5:$AL$5,0))</x:f>
        <x:v>0.05918467239962144</x:v>
      </x:c>
      <x:c r="AL62" s="101" t="n">
        <x:f>INDEX('Market Data'!$U64:$AL64,1,MATCH('Portfolio'!$D$20,'Market Data'!$U$5:$AL$5,0))</x:f>
        <x:v>-0.017051920414101196</x:v>
      </x:c>
      <x:c r="AM62" s="74" t="str"/>
      <x:c r="AN62" s="74"/>
      <x:c r="AO62" s="74"/>
      <x:c r="AP62" s="74"/>
      <x:c r="AQ62" s="74"/>
      <x:c r="AR62" s="74"/>
      <x:c r="AS62" s="74"/>
      <x:c r="AT62" s="11" t="n">
        <x:f>A62</x:f>
        <x:v>46108</x:v>
      </x:c>
      <x:c r="AU62" s="13" t="n">
        <x:f>B62</x:f>
        <x:v>-0.009009138999290265</x:v>
      </x:c>
      <x:c r="AV62" s="13" t="n">
        <x:f>'Market Data'!U64</x:f>
        <x:v>-0.017051920414101196</x:v>
      </x:c>
      <x:c r="AW62" s="13" t="n">
        <x:f>'Market Data'!W64-'Market Data'!U64</x:f>
        <x:v>-0.00048766624185125895</x:v>
      </x:c>
      <x:c r="AX62" s="13" t="n">
        <x:f>'Market Data'!X64-'Market Data'!U64</x:f>
        <x:v>0.0067668334881402226</x:v>
      </x:c>
      <x:c r="AY62" s="13" t="n">
        <x:f>'Market Data'!Y64-'Market Data'!U64</x:f>
        <x:v>0.004315750339239699</x:v>
      </x:c>
      <x:c r="AZ62" s="35" t="n">
        <x:f>AZ61*(1+AV62)</x:f>
        <x:v>0.9306932663227715</x:v>
      </x:c>
      <x:c r="BA62" s="35" t="n">
        <x:f>BA61*(1+AW62)</x:f>
        <x:v>1.0528921056462592</x:v>
      </x:c>
      <x:c r="BB62" s="35" t="n">
        <x:f>BB61*(1+AX62)</x:f>
        <x:v>1.005145173090476</x:v>
      </x:c>
      <x:c r="BC62" s="35" t="n">
        <x:f>BC61*(1+AY62)</x:f>
        <x:v>1.0927307616797226</x:v>
      </x:c>
      <x:c r="BG62" s="13" t="n">
        <x:f>0.5*AI62+0.5*AK62</x:f>
        <x:v>0.04713925743149472</x:v>
      </x:c>
      <x:c r="BH62" s="13" t="n">
        <x:f>0.5*AJ62-0.5*AG62</x:f>
        <x:v>0.003268486980544605</x:v>
      </x:c>
    </x:row>
    <x:row r="63">
      <x:c r="A63" s="100" t="n">
        <x:f>'Market Data'!A65</x:f>
        <x:v>46111</x:v>
      </x:c>
      <x:c r="B63" s="101" t="n">
        <x:f>'Portfolio'!$F$6*INDEX('Market Data'!$U65:$AL65,1,MATCH('Portfolio'!$B$6,'Market Data'!$U$5:$AL$5,0))+'Portfolio'!$F$7*INDEX('Market Data'!$U65:$AL65,1,MATCH('Portfolio'!$B$7,'Market Data'!$U$5:$AL$5,0))+'Portfolio'!$F$8*INDEX('Market Data'!$U65:$AL65,1,MATCH('Portfolio'!$B$8,'Market Data'!$U$5:$AL$5,0))+'Portfolio'!$F$9*INDEX('Market Data'!$U65:$AL65,1,MATCH('Portfolio'!$B$9,'Market Data'!$U$5:$AL$5,0))+'Portfolio'!$F$10*INDEX('Market Data'!$U65:$AL65,1,MATCH('Portfolio'!$B$10,'Market Data'!$U$5:$AL$5,0))+'Portfolio'!$F$11*INDEX('Market Data'!$U65:$AL65,1,MATCH('Portfolio'!$B$11,'Market Data'!$U$5:$AL$5,0))+'Portfolio'!$F$12*INDEX('Market Data'!$U65:$AL65,1,MATCH('Portfolio'!$B$12,'Market Data'!$U$5:$AL$5,0))+'Portfolio'!$F$13*INDEX('Market Data'!$U65:$AL65,1,MATCH('Portfolio'!$B$13,'Market Data'!$U$5:$AL$5,0))</x:f>
        <x:v>-0.02016887342393298</x:v>
      </x:c>
      <x:c r="C63" s="101" t="n">
        <x:f>-'Portfolio'!$D$24*INDEX('Market Data'!$U65:$AL65,1,MATCH('Portfolio'!$D$20,'Market Data'!$U$5:$AL$5,0))</x:f>
        <x:v>0.0024591128279936453</x:v>
      </x:c>
      <x:c r="D63" s="101" t="n">
        <x:f>B63+C63</x:f>
        <x:v>-0.017709760595939334</x:v>
      </x:c>
      <x:c r="E63" s="101" t="n">
        <x:f>'Market Data'!U65</x:f>
        <x:v>-0.003343373094761515</x:v>
      </x:c>
      <x:c r="F63" s="101" t="n">
        <x:f>'Market Data'!V65</x:f>
        <x:v>-0.007643371872404492</x:v>
      </x:c>
      <x:c r="G63" s="101" t="n">
        <x:f>'Market Data'!W65</x:f>
        <x:v>-0.014356318287685466</x:v>
      </x:c>
      <x:c r="H63" s="102" t="n">
        <x:f>H62*(1+B63)</x:f>
        <x:v>0.953412068077671</x:v>
      </x:c>
      <x:c r="I63" s="102" t="n">
        <x:f>I62*(1+D63)</x:f>
        <x:v>1.0090496724772473</x:v>
      </x:c>
      <x:c r="J63" s="102" t="n">
        <x:f>J62*(1+E63)</x:f>
        <x:v>0.9275816114966722</x:v>
      </x:c>
      <x:c r="K63" s="102" t="n">
        <x:f>K62*(1+F63)</x:f>
        <x:v>0.9117039582625487</x:v>
      </x:c>
      <x:c r="L63" s="102" t="n">
        <x:f>L62*(1+G63)</x:f>
        <x:v>0.964853378261387</x:v>
      </x:c>
      <x:c r="M63" s="102" t="n">
        <x:f>MAX(M62,H63)</x:f>
        <x:v>1.1096930851600646</x:v>
      </x:c>
      <x:c r="N63" s="98" t="n">
        <x:f>H63/M63-1</x:f>
        <x:v>-0.1408326492904579</x:v>
      </x:c>
      <x:c r="O63" s="102" t="n">
        <x:f>MAX(O62,I63)</x:f>
        <x:v>1.098561834028666</x:v>
      </x:c>
      <x:c r="P63" s="98" t="n">
        <x:f>I63/O63-1</x:f>
        <x:v>-0.08148122279394876</x:v>
      </x:c>
      <x:c r="Q63" s="102" t="n">
        <x:f>MAX(Q62,J63)</x:f>
        <x:v>1.0180336239519354</x:v>
      </x:c>
      <x:c r="R63" s="98" t="n">
        <x:f>J63/Q63-1</x:f>
        <x:v>-0.08884972983911366</x:v>
      </x:c>
      <x:c r="S63" s="102" t="n">
        <x:f>MAX(S62,K63)</x:f>
        <x:v>1.0327830771142004</x:v>
      </x:c>
      <x:c r="T63" s="98" t="n">
        <x:f>K63/S63-1</x:f>
        <x:v>-0.11723576957706416</x:v>
      </x:c>
      <x:c r="U63" s="102" t="n">
        <x:f>MAX(U62,L63)</x:f>
        <x:v>1.0844521503640687</x:v>
      </x:c>
      <x:c r="V63" s="98" t="n">
        <x:f>L63/U63-1</x:f>
        <x:v>-0.11028496929304854</x:v>
      </x:c>
      <x:c r="W63" s="101" t="n">
        <x:f>INDEX('Market Data'!$U65:$AL65,1,MATCH('Portfolio'!$B$6,'Market Data'!$U$5:$AL$5,0))</x:f>
        <x:v>-0.014028142284060685</x:v>
      </x:c>
      <x:c r="X63" s="101" t="n">
        <x:f>INDEX('Market Data'!$U65:$AL65,1,MATCH('Portfolio'!$B$7,'Market Data'!$U$5:$AL$5,0))</x:f>
        <x:v>-0.09877626270539619</x:v>
      </x:c>
      <x:c r="Y63" s="101" t="n">
        <x:f>INDEX('Market Data'!$U65:$AL65,1,MATCH('Portfolio'!$B$8,'Market Data'!$U$5:$AL$5,0))</x:f>
        <x:v>-0.031339839530980074</x:v>
      </x:c>
      <x:c r="Z63" s="101" t="n">
        <x:f>INDEX('Market Data'!$U65:$AL65,1,MATCH('Portfolio'!$B$9,'Market Data'!$U$5:$AL$5,0))</x:f>
        <x:v>0.009553255127197069</x:v>
      </x:c>
      <x:c r="AA63" s="101" t="n">
        <x:f>INDEX('Market Data'!$U65:$AL65,1,MATCH('Portfolio'!$B$10,'Market Data'!$U$5:$AL$5,0))</x:f>
        <x:v>0.0032880668110599753</x:v>
      </x:c>
      <x:c r="AB63" s="101" t="n">
        <x:f>INDEX('Market Data'!$U65:$AL65,1,MATCH('Portfolio'!$B$11,'Market Data'!$U$5:$AL$5,0))</x:f>
        <x:v>0.012928720080170875</x:v>
      </x:c>
      <x:c r="AC63" s="101" t="n">
        <x:f>INDEX('Market Data'!$U65:$AL65,1,MATCH('Portfolio'!$B$12,'Market Data'!$U$5:$AL$5,0))</x:f>
        <x:v>-0.0002894276132928697</x:v>
      </x:c>
      <x:c r="AD63" s="101" t="n">
        <x:f>INDEX('Market Data'!$U65:$AL65,1,MATCH('Portfolio'!$B$13,'Market Data'!$U$5:$AL$5,0))</x:f>
        <x:v>-0.003343373094761515</x:v>
      </x:c>
      <x:c r="AE63" s="101" t="n">
        <x:f>INDEX('Market Data'!$U65:$AL65,1,MATCH("SPY",'Market Data'!$U$5:$AL$5,0))</x:f>
        <x:v>-0.003343373094761515</x:v>
      </x:c>
      <x:c r="AF63" s="101" t="n">
        <x:f>INDEX('Market Data'!$U65:$AL65,1,MATCH("QQQ",'Market Data'!$U$5:$AL$5,0))</x:f>
        <x:v>-0.007643371872404492</x:v>
      </x:c>
      <x:c r="AG63" s="101" t="n">
        <x:f>INDEX('Market Data'!$U65:$AL65,1,MATCH("TLT",'Market Data'!$U$5:$AL$5,0))</x:f>
        <x:v>0.01331166856774324</x:v>
      </x:c>
      <x:c r="AH63" s="101" t="n">
        <x:f>INDEX('Market Data'!$U65:$AL65,1,MATCH("HYG",'Market Data'!$U$5:$AL$5,0))</x:f>
        <x:v>0.0011432273269484927</x:v>
      </x:c>
      <x:c r="AI63" s="101" t="n">
        <x:f>INDEX('Market Data'!$U65:$AL65,1,MATCH("GLD",'Market Data'!$U$5:$AL$5,0))</x:f>
        <x:v>-0.0002894276132928697</x:v>
      </x:c>
      <x:c r="AJ63" s="101" t="n">
        <x:f>INDEX('Market Data'!$U65:$AL65,1,MATCH("UUP",'Market Data'!$U$5:$AL$5,0))</x:f>
        <x:v>0.005028713681074493</x:v>
      </x:c>
      <x:c r="AK63" s="101" t="n">
        <x:f>INDEX('Market Data'!$U65:$AL65,1,MATCH("USO",'Market Data'!$U$5:$AL$5,0))</x:f>
        <x:v>0.04533015314934907</x:v>
      </x:c>
      <x:c r="AL63" s="101" t="n">
        <x:f>INDEX('Market Data'!$U65:$AL65,1,MATCH('Portfolio'!$D$20,'Market Data'!$U$5:$AL$5,0))</x:f>
        <x:v>-0.003343373094761515</x:v>
      </x:c>
      <x:c r="AM63" s="74" t="str"/>
      <x:c r="AN63" s="74"/>
      <x:c r="AO63" s="74"/>
      <x:c r="AP63" s="74"/>
      <x:c r="AQ63" s="74"/>
      <x:c r="AR63" s="74"/>
      <x:c r="AS63" s="74"/>
      <x:c r="AT63" s="11" t="n">
        <x:f>A63</x:f>
        <x:v>46111</x:v>
      </x:c>
      <x:c r="AU63" s="13" t="n">
        <x:f>B63</x:f>
        <x:v>-0.02016887342393298</x:v>
      </x:c>
      <x:c r="AV63" s="13" t="n">
        <x:f>'Market Data'!U65</x:f>
        <x:v>-0.003343373094761515</x:v>
      </x:c>
      <x:c r="AW63" s="13" t="n">
        <x:f>'Market Data'!W65-'Market Data'!U65</x:f>
        <x:v>-0.01101294519292395</x:v>
      </x:c>
      <x:c r="AX63" s="13" t="n">
        <x:f>'Market Data'!X65-'Market Data'!U65</x:f>
        <x:v>-0.017822187691707736</x:v>
      </x:c>
      <x:c r="AY63" s="13" t="n">
        <x:f>'Market Data'!Y65-'Market Data'!U65</x:f>
        <x:v>-0.015085873603917999</x:v>
      </x:c>
      <x:c r="AZ63" s="35" t="n">
        <x:f>AZ62*(1+AV63)</x:f>
        <x:v>0.9275816114966722</x:v>
      </x:c>
      <x:c r="BA63" s="35" t="n">
        <x:f>BA62*(1+AW63)</x:f>
        <x:v>1.0412966625927147</x:v>
      </x:c>
      <x:c r="BB63" s="35" t="n">
        <x:f>BB62*(1+AX63)</x:f>
        <x:v>0.9872312871582434</x:v>
      </x:c>
      <x:c r="BC63" s="35" t="n">
        <x:f>BC62*(1+AY63)</x:f>
        <x:v>1.0762459635259092</x:v>
      </x:c>
      <x:c r="BG63" s="13" t="n">
        <x:f>0.5*AI63+0.5*AK63</x:f>
        <x:v>0.0225203627680281</x:v>
      </x:c>
      <x:c r="BH63" s="13" t="n">
        <x:f>0.5*AJ63-0.5*AG63</x:f>
        <x:v>-0.004141477443334374</x:v>
      </x:c>
    </x:row>
    <x:row r="64">
      <x:c r="A64" s="100" t="n">
        <x:f>'Market Data'!A66</x:f>
        <x:v>46112</x:v>
      </x:c>
      <x:c r="B64" s="101" t="n">
        <x:f>'Portfolio'!$F$6*INDEX('Market Data'!$U66:$AL66,1,MATCH('Portfolio'!$B$6,'Market Data'!$U$5:$AL$5,0))+'Portfolio'!$F$7*INDEX('Market Data'!$U66:$AL66,1,MATCH('Portfolio'!$B$7,'Market Data'!$U$5:$AL$5,0))+'Portfolio'!$F$8*INDEX('Market Data'!$U66:$AL66,1,MATCH('Portfolio'!$B$8,'Market Data'!$U$5:$AL$5,0))+'Portfolio'!$F$9*INDEX('Market Data'!$U66:$AL66,1,MATCH('Portfolio'!$B$9,'Market Data'!$U$5:$AL$5,0))+'Portfolio'!$F$10*INDEX('Market Data'!$U66:$AL66,1,MATCH('Portfolio'!$B$10,'Market Data'!$U$5:$AL$5,0))+'Portfolio'!$F$11*INDEX('Market Data'!$U66:$AL66,1,MATCH('Portfolio'!$B$11,'Market Data'!$U$5:$AL$5,0))+'Portfolio'!$F$12*INDEX('Market Data'!$U66:$AL66,1,MATCH('Portfolio'!$B$12,'Market Data'!$U$5:$AL$5,0))+'Portfolio'!$F$13*INDEX('Market Data'!$U66:$AL66,1,MATCH('Portfolio'!$B$13,'Market Data'!$U$5:$AL$5,0))</x:f>
        <x:v>0.04425519215691292</x:v>
      </x:c>
      <x:c r="C64" s="101" t="n">
        <x:f>-'Portfolio'!$D$24*INDEX('Market Data'!$U66:$AL66,1,MATCH('Portfolio'!$D$20,'Market Data'!$U$5:$AL$5,0))</x:f>
        <x:v>-0.021379926051515983</x:v>
      </x:c>
      <x:c r="D64" s="101" t="n">
        <x:f>B64+C64</x:f>
        <x:v>0.022875266105396936</x:v>
      </x:c>
      <x:c r="E64" s="101" t="n">
        <x:f>'Market Data'!U66</x:f>
        <x:v>0.029067828330166412</x:v>
      </x:c>
      <x:c r="F64" s="101" t="n">
        <x:f>'Market Data'!V66</x:f>
        <x:v>0.03385390473424077</x:v>
      </x:c>
      <x:c r="G64" s="101" t="n">
        <x:f>'Market Data'!W66</x:f>
        <x:v>0.03501525790339932</x:v>
      </x:c>
      <x:c r="H64" s="102" t="n">
        <x:f>H63*(1+B64)</x:f>
        <x:v>0.9956055023551681</x:v>
      </x:c>
      <x:c r="I64" s="102" t="n">
        <x:f>I63*(1+D64)</x:f>
        <x:v>1.032131952248728</x:v>
      </x:c>
      <x:c r="J64" s="102" t="n">
        <x:f>J63*(1+E64)</x:f>
        <x:v>0.9545443945418766</x:v>
      </x:c>
      <x:c r="K64" s="102" t="n">
        <x:f>K63*(1+F64)</x:f>
        <x:v>0.9425686972113992</x:v>
      </x:c>
      <x:c r="L64" s="102" t="n">
        <x:f>L63*(1+G64)</x:f>
        <x:v>0.9986379681401755</x:v>
      </x:c>
      <x:c r="M64" s="102" t="n">
        <x:f>MAX(M63,H64)</x:f>
        <x:v>1.1096930851600646</x:v>
      </x:c>
      <x:c r="N64" s="98" t="n">
        <x:f>H64/M64-1</x:f>
        <x:v>-0.10281003308986125</x:v>
      </x:c>
      <x:c r="O64" s="102" t="n">
        <x:f>MAX(O63,I64)</x:f>
        <x:v>1.098561834028666</x:v>
      </x:c>
      <x:c r="P64" s="98" t="n">
        <x:f>I64/O64-1</x:f>
        <x:v>-0.0604698613425565</x:v>
      </x:c>
      <x:c r="Q64" s="102" t="n">
        <x:f>MAX(Q63,J64)</x:f>
        <x:v>1.0180336239519354</x:v>
      </x:c>
      <x:c r="R64" s="98" t="n">
        <x:f>J64/Q64-1</x:f>
        <x:v>-0.06236457020309216</x:v>
      </x:c>
      <x:c r="S64" s="102" t="n">
        <x:f>MAX(S63,K64)</x:f>
        <x:v>1.0327830771142004</x:v>
      </x:c>
      <x:c r="T64" s="98" t="n">
        <x:f>K64/S64-1</x:f>
        <x:v>-0.08735075341753074</x:v>
      </x:c>
      <x:c r="U64" s="102" t="n">
        <x:f>MAX(U63,L64)</x:f>
        <x:v>1.0844521503640687</x:v>
      </x:c>
      <x:c r="V64" s="98" t="n">
        <x:f>L64/U64-1</x:f>
        <x:v>-0.0791313680323138</x:v>
      </x:c>
      <x:c r="W64" s="101" t="n">
        <x:f>INDEX('Market Data'!$U66:$AL66,1,MATCH('Portfolio'!$B$6,'Market Data'!$U$5:$AL$5,0))</x:f>
        <x:v>0.055881839591958915</x:v>
      </x:c>
      <x:c r="X64" s="101" t="n">
        <x:f>INDEX('Market Data'!$U66:$AL66,1,MATCH('Portfolio'!$B$7,'Market Data'!$U$5:$AL$5,0))</x:f>
        <x:v>0.049844732868448816</x:v>
      </x:c>
      <x:c r="Y64" s="101" t="n">
        <x:f>INDEX('Market Data'!$U66:$AL66,1,MATCH('Portfolio'!$B$8,'Market Data'!$U$5:$AL$5,0))</x:f>
        <x:v>0.06777258377088513</x:v>
      </x:c>
      <x:c r="Z64" s="101" t="n">
        <x:f>INDEX('Market Data'!$U66:$AL66,1,MATCH('Portfolio'!$B$9,'Market Data'!$U$5:$AL$5,0))</x:f>
        <x:v>0.03737754847235286</x:v>
      </x:c>
      <x:c r="AA64" s="101" t="n">
        <x:f>INDEX('Market Data'!$U66:$AL66,1,MATCH('Portfolio'!$B$10,'Market Data'!$U$5:$AL$5,0))</x:f>
        <x:v>0.03661416754282243</x:v>
      </x:c>
      <x:c r="AB64" s="101" t="n">
        <x:f>INDEX('Market Data'!$U66:$AL66,1,MATCH('Portfolio'!$B$11,'Market Data'!$U$5:$AL$5,0))</x:f>
        <x:v>-0.0001505673643671379</x:v>
      </x:c>
      <x:c r="AC64" s="101" t="n">
        <x:f>INDEX('Market Data'!$U66:$AL66,1,MATCH('Portfolio'!$B$12,'Market Data'!$U$5:$AL$5,0))</x:f>
        <x:v>0.037893826237359374</x:v>
      </x:c>
      <x:c r="AD64" s="101" t="n">
        <x:f>INDEX('Market Data'!$U66:$AL66,1,MATCH('Portfolio'!$B$13,'Market Data'!$U$5:$AL$5,0))</x:f>
        <x:v>0.029067828330166412</x:v>
      </x:c>
      <x:c r="AE64" s="101" t="n">
        <x:f>INDEX('Market Data'!$U66:$AL66,1,MATCH("SPY",'Market Data'!$U$5:$AL$5,0))</x:f>
        <x:v>0.029067828330166412</x:v>
      </x:c>
      <x:c r="AF64" s="101" t="n">
        <x:f>INDEX('Market Data'!$U66:$AL66,1,MATCH("QQQ",'Market Data'!$U$5:$AL$5,0))</x:f>
        <x:v>0.03385390473424077</x:v>
      </x:c>
      <x:c r="AG64" s="101" t="n">
        <x:f>INDEX('Market Data'!$U66:$AL66,1,MATCH("TLT",'Market Data'!$U$5:$AL$5,0))</x:f>
        <x:v>-0.001037127304025054</x:v>
      </x:c>
      <x:c r="AH64" s="101" t="n">
        <x:f>INDEX('Market Data'!$U66:$AL66,1,MATCH("HYG",'Market Data'!$U$5:$AL$5,0))</x:f>
        <x:v>0.009516480997117549</x:v>
      </x:c>
      <x:c r="AI64" s="101" t="n">
        <x:f>INDEX('Market Data'!$U66:$AL66,1,MATCH("GLD",'Market Data'!$U$5:$AL$5,0))</x:f>
        <x:v>0.037893826237359374</x:v>
      </x:c>
      <x:c r="AJ64" s="101" t="n">
        <x:f>INDEX('Market Data'!$U66:$AL66,1,MATCH("UUP",'Market Data'!$U$5:$AL$5,0))</x:f>
        <x:v>-0.00714792204656467</x:v>
      </x:c>
      <x:c r="AK64" s="101" t="n">
        <x:f>INDEX('Market Data'!$U66:$AL66,1,MATCH("USO",'Market Data'!$U$5:$AL$5,0))</x:f>
        <x:v>-0.019872154314624413</x:v>
      </x:c>
      <x:c r="AL64" s="101" t="n">
        <x:f>INDEX('Market Data'!$U66:$AL66,1,MATCH('Portfolio'!$D$20,'Market Data'!$U$5:$AL$5,0))</x:f>
        <x:v>0.029067828330166412</x:v>
      </x:c>
      <x:c r="AM64" s="74" t="str"/>
      <x:c r="AN64" s="74"/>
      <x:c r="AO64" s="74"/>
      <x:c r="AP64" s="74"/>
      <x:c r="AQ64" s="74"/>
      <x:c r="AR64" s="74"/>
      <x:c r="AS64" s="74"/>
      <x:c r="AT64" s="11" t="n">
        <x:f>A64</x:f>
        <x:v>46112</x:v>
      </x:c>
      <x:c r="AU64" s="13" t="n">
        <x:f>B64</x:f>
        <x:v>0.04425519215691292</x:v>
      </x:c>
      <x:c r="AV64" s="13" t="n">
        <x:f>'Market Data'!U66</x:f>
        <x:v>0.029067828330166412</x:v>
      </x:c>
      <x:c r="AW64" s="13" t="n">
        <x:f>'Market Data'!W66-'Market Data'!U66</x:f>
        <x:v>0.00594742957323291</x:v>
      </x:c>
      <x:c r="AX64" s="13" t="n">
        <x:f>'Market Data'!X66-'Market Data'!U66</x:f>
        <x:v>0.010885392068758826</x:v>
      </x:c>
      <x:c r="AY64" s="13" t="n">
        <x:f>'Market Data'!Y66-'Market Data'!U66</x:f>
        <x:v>-0.0022768346779131754</x:v>
      </x:c>
      <x:c r="AZ64" s="35" t="n">
        <x:f>AZ63*(1+AV64)</x:f>
        <x:v>0.9545443945418766</x:v>
      </x:c>
      <x:c r="BA64" s="35" t="n">
        <x:f>BA63*(1+AW64)</x:f>
        <x:v>1.0474897011583273</x:v>
      </x:c>
      <x:c r="BB64" s="35" t="n">
        <x:f>BB63*(1+AX64)</x:f>
        <x:v>0.9979776867815063</x:v>
      </x:c>
      <x:c r="BC64" s="35" t="n">
        <x:f>BC63*(1+AY64)</x:f>
        <x:v>1.0737955293941892</x:v>
      </x:c>
      <x:c r="BG64" s="13" t="n">
        <x:f>0.5*AI64+0.5*AK64</x:f>
        <x:v>0.00901083596136748</x:v>
      </x:c>
      <x:c r="BH64" s="13" t="n">
        <x:f>0.5*AJ64-0.5*AG64</x:f>
        <x:v>-0.003055397371269808</x:v>
      </x:c>
    </x:row>
    <x:row r="65">
      <x:c r="A65" s="100" t="n">
        <x:f>'Market Data'!A67</x:f>
        <x:v>46113</x:v>
      </x:c>
      <x:c r="B65" s="101" t="n">
        <x:f>'Portfolio'!$F$6*INDEX('Market Data'!$U67:$AL67,1,MATCH('Portfolio'!$B$6,'Market Data'!$U$5:$AL$5,0))+'Portfolio'!$F$7*INDEX('Market Data'!$U67:$AL67,1,MATCH('Portfolio'!$B$7,'Market Data'!$U$5:$AL$5,0))+'Portfolio'!$F$8*INDEX('Market Data'!$U67:$AL67,1,MATCH('Portfolio'!$B$8,'Market Data'!$U$5:$AL$5,0))+'Portfolio'!$F$9*INDEX('Market Data'!$U67:$AL67,1,MATCH('Portfolio'!$B$9,'Market Data'!$U$5:$AL$5,0))+'Portfolio'!$F$10*INDEX('Market Data'!$U67:$AL67,1,MATCH('Portfolio'!$B$10,'Market Data'!$U$5:$AL$5,0))+'Portfolio'!$F$11*INDEX('Market Data'!$U67:$AL67,1,MATCH('Portfolio'!$B$11,'Market Data'!$U$5:$AL$5,0))+'Portfolio'!$F$12*INDEX('Market Data'!$U67:$AL67,1,MATCH('Portfolio'!$B$12,'Market Data'!$U$5:$AL$5,0))+'Portfolio'!$F$13*INDEX('Market Data'!$U67:$AL67,1,MATCH('Portfolio'!$B$13,'Market Data'!$U$5:$AL$5,0))</x:f>
        <x:v>0.025898245118793933</x:v>
      </x:c>
      <x:c r="C65" s="101" t="n">
        <x:f>-'Portfolio'!$D$24*INDEX('Market Data'!$U67:$AL67,1,MATCH('Portfolio'!$D$20,'Market Data'!$U$5:$AL$5,0))</x:f>
        <x:v>-0.00554178245770307</x:v>
      </x:c>
      <x:c r="D65" s="101" t="n">
        <x:f>B65+C65</x:f>
        <x:v>0.02035646266109086</x:v>
      </x:c>
      <x:c r="E65" s="101" t="n">
        <x:f>'Market Data'!U67</x:f>
        <x:v>0.007534524709556623</x:v>
      </x:c>
      <x:c r="F65" s="101" t="n">
        <x:f>'Market Data'!V67</x:f>
        <x:v>0.012353199234057088</x:v>
      </x:c>
      <x:c r="G65" s="101" t="n">
        <x:f>'Market Data'!W67</x:f>
        <x:v>0.006290327477560087</x:v>
      </x:c>
      <x:c r="H65" s="102" t="n">
        <x:f>H64*(1+B65)</x:f>
        <x:v>1.021389937696782</x:v>
      </x:c>
      <x:c r="I65" s="102" t="n">
        <x:f>I64*(1+D65)</x:f>
        <x:v>1.053142507795998</x:v>
      </x:c>
      <x:c r="J65" s="102" t="n">
        <x:f>J64*(1+E65)</x:f>
        <x:v>0.9617364328689211</x:v>
      </x:c>
      <x:c r="K65" s="102" t="n">
        <x:f>K64*(1+F65)</x:f>
        <x:v>0.9542124361198373</x:v>
      </x:c>
      <x:c r="L65" s="102" t="n">
        <x:f>L64*(1+G65)</x:f>
        <x:v>1.0049197279913025</x:v>
      </x:c>
      <x:c r="M65" s="102" t="n">
        <x:f>MAX(M64,H65)</x:f>
        <x:v>1.1096930851600646</x:v>
      </x:c>
      <x:c r="N65" s="98" t="n">
        <x:f>H65/M65-1</x:f>
        <x:v>-0.07957438740870004</x:v>
      </x:c>
      <x:c r="O65" s="102" t="n">
        <x:f>MAX(O64,I65)</x:f>
        <x:v>1.098561834028666</x:v>
      </x:c>
      <x:c r="P65" s="98" t="n">
        <x:f>I65/O65-1</x:f>
        <x:v>-0.041344351156006875</x:v>
      </x:c>
      <x:c r="Q65" s="102" t="n">
        <x:f>MAX(Q64,J65)</x:f>
        <x:v>1.0180336239519354</x:v>
      </x:c>
      <x:c r="R65" s="98" t="n">
        <x:f>J65/Q65-1</x:f>
        <x:v>-0.055299932888731695</x:v>
      </x:c>
      <x:c r="S65" s="102" t="n">
        <x:f>MAX(S64,K65)</x:f>
        <x:v>1.0327830771142004</x:v>
      </x:c>
      <x:c r="T65" s="98" t="n">
        <x:f>K65/S65-1</x:f>
        <x:v>-0.07607661544368538</x:v>
      </x:c>
      <x:c r="U65" s="102" t="n">
        <x:f>MAX(U64,L65)</x:f>
        <x:v>1.0844521503640687</x:v>
      </x:c>
      <x:c r="V65" s="98" t="n">
        <x:f>L65/U65-1</x:f>
        <x:v>-0.0733388027734242</x:v>
      </x:c>
      <x:c r="W65" s="101" t="n">
        <x:f>INDEX('Market Data'!$U67:$AL67,1,MATCH('Portfolio'!$B$6,'Market Data'!$U$5:$AL$5,0))</x:f>
        <x:v>0.007740840395765725</x:v>
      </x:c>
      <x:c r="X65" s="101" t="n">
        <x:f>INDEX('Market Data'!$U67:$AL67,1,MATCH('Portfolio'!$B$7,'Market Data'!$U$5:$AL$5,0))</x:f>
        <x:v>0.08882898791802685</x:v>
      </x:c>
      <x:c r="Y65" s="101" t="n">
        <x:f>INDEX('Market Data'!$U67:$AL67,1,MATCH('Portfolio'!$B$8,'Market Data'!$U$5:$AL$5,0))</x:f>
        <x:v>0.010474824463625465</x:v>
      </x:c>
      <x:c r="Z65" s="101" t="n">
        <x:f>INDEX('Market Data'!$U67:$AL67,1,MATCH('Portfolio'!$B$9,'Market Data'!$U$5:$AL$5,0))</x:f>
        <x:v>0.03778116094365025</x:v>
      </x:c>
      <x:c r="AA65" s="101" t="n">
        <x:f>INDEX('Market Data'!$U67:$AL67,1,MATCH('Portfolio'!$B$10,'Market Data'!$U$5:$AL$5,0))</x:f>
        <x:v>0.004147398728892249</x:v>
      </x:c>
      <x:c r="AB65" s="101" t="n">
        <x:f>INDEX('Market Data'!$U67:$AL67,1,MATCH('Portfolio'!$B$11,'Market Data'!$U$5:$AL$5,0))</x:f>
        <x:v>0.00013043763824449606</x:v>
      </x:c>
      <x:c r="AC65" s="101" t="n">
        <x:f>INDEX('Market Data'!$U67:$AL67,1,MATCH('Portfolio'!$B$12,'Market Data'!$U$5:$AL$5,0))</x:f>
        <x:v>0.017499822514495555</x:v>
      </x:c>
      <x:c r="AD65" s="101" t="n">
        <x:f>INDEX('Market Data'!$U67:$AL67,1,MATCH('Portfolio'!$B$13,'Market Data'!$U$5:$AL$5,0))</x:f>
        <x:v>0.007534524709556623</x:v>
      </x:c>
      <x:c r="AE65" s="101" t="n">
        <x:f>INDEX('Market Data'!$U67:$AL67,1,MATCH("SPY",'Market Data'!$U$5:$AL$5,0))</x:f>
        <x:v>0.007534524709556623</x:v>
      </x:c>
      <x:c r="AF65" s="101" t="n">
        <x:f>INDEX('Market Data'!$U67:$AL67,1,MATCH("QQQ",'Market Data'!$U$5:$AL$5,0))</x:f>
        <x:v>0.012353199234057088</x:v>
      </x:c>
      <x:c r="AG65" s="101" t="n">
        <x:f>INDEX('Market Data'!$U67:$AL67,1,MATCH("TLT",'Market Data'!$U$5:$AL$5,0))</x:f>
        <x:v>-0.0009844339644308198</x:v>
      </x:c>
      <x:c r="AH65" s="101" t="n">
        <x:f>INDEX('Market Data'!$U67:$AL67,1,MATCH("HYG",'Market Data'!$U$5:$AL$5,0))</x:f>
        <x:v>0.002450478271177392</x:v>
      </x:c>
      <x:c r="AI65" s="101" t="n">
        <x:f>INDEX('Market Data'!$U67:$AL67,1,MATCH("GLD",'Market Data'!$U$5:$AL$5,0))</x:f>
        <x:v>0.017499822514495555</x:v>
      </x:c>
      <x:c r="AJ65" s="101" t="n">
        <x:f>INDEX('Market Data'!$U67:$AL67,1,MATCH("UUP",'Market Data'!$U$5:$AL$5,0))</x:f>
        <x:v>-0.0017998971624654247</x:v>
      </x:c>
      <x:c r="AK65" s="101" t="n">
        <x:f>INDEX('Market Data'!$U67:$AL67,1,MATCH("USO",'Market Data'!$U$5:$AL$5,0))</x:f>
        <x:v>-0.02483303467276521</x:v>
      </x:c>
      <x:c r="AL65" s="101" t="n">
        <x:f>INDEX('Market Data'!$U67:$AL67,1,MATCH('Portfolio'!$D$20,'Market Data'!$U$5:$AL$5,0))</x:f>
        <x:v>0.007534524709556623</x:v>
      </x:c>
      <x:c r="AM65" s="74" t="str">
        <x:v>Apr 26</x:v>
      </x:c>
      <x:c r="AN65" s="74"/>
      <x:c r="AO65" s="74"/>
      <x:c r="AP65" s="74"/>
      <x:c r="AQ65" s="74"/>
      <x:c r="AR65" s="74"/>
      <x:c r="AS65" s="74"/>
      <x:c r="AT65" s="11" t="n">
        <x:f>A65</x:f>
        <x:v>46113</x:v>
      </x:c>
      <x:c r="AU65" s="13" t="n">
        <x:f>B65</x:f>
        <x:v>0.025898245118793933</x:v>
      </x:c>
      <x:c r="AV65" s="13" t="n">
        <x:f>'Market Data'!U67</x:f>
        <x:v>0.007534524709556623</x:v>
      </x:c>
      <x:c r="AW65" s="13" t="n">
        <x:f>'Market Data'!W67-'Market Data'!U67</x:f>
        <x:v>-0.0012441972319965355</x:v>
      </x:c>
      <x:c r="AX65" s="13" t="n">
        <x:f>'Market Data'!X67-'Market Data'!U67</x:f>
        <x:v>0.01434139889739372</x:v>
      </x:c>
      <x:c r="AY65" s="13" t="n">
        <x:f>'Market Data'!Y67-'Market Data'!U67</x:f>
        <x:v>0.010539746664311567</x:v>
      </x:c>
      <x:c r="AZ65" s="35" t="n">
        <x:f>AZ64*(1+AV65)</x:f>
        <x:v>0.9617364328689211</x:v>
      </x:c>
      <x:c r="BA65" s="35" t="n">
        <x:f>BA64*(1+AW65)</x:f>
        <x:v>1.0461864173716011</x:v>
      </x:c>
      <x:c r="BB65" s="35" t="n">
        <x:f>BB64*(1+AX65)</x:f>
        <x:v>1.012290082878338</x:v>
      </x:c>
      <x:c r="BC65" s="35" t="n">
        <x:f>BC64*(1+AY65)</x:f>
        <x:v>1.0851130622432743</x:v>
      </x:c>
      <x:c r="BG65" s="13" t="n">
        <x:f>0.5*AI65+0.5*AK65</x:f>
        <x:v>-0.0036666060791348265</x:v>
      </x:c>
      <x:c r="BH65" s="13" t="n">
        <x:f>0.5*AJ65-0.5*AG65</x:f>
        <x:v>-0.0004077315990173025</x:v>
      </x:c>
    </x:row>
    <x:row r="66">
      <x:c r="A66" s="100" t="n">
        <x:f>'Market Data'!A68</x:f>
        <x:v>46114</x:v>
      </x:c>
      <x:c r="B66" s="101" t="n">
        <x:f>'Portfolio'!$F$6*INDEX('Market Data'!$U68:$AL68,1,MATCH('Portfolio'!$B$6,'Market Data'!$U$5:$AL$5,0))+'Portfolio'!$F$7*INDEX('Market Data'!$U68:$AL68,1,MATCH('Portfolio'!$B$7,'Market Data'!$U$5:$AL$5,0))+'Portfolio'!$F$8*INDEX('Market Data'!$U68:$AL68,1,MATCH('Portfolio'!$B$8,'Market Data'!$U$5:$AL$5,0))+'Portfolio'!$F$9*INDEX('Market Data'!$U68:$AL68,1,MATCH('Portfolio'!$B$9,'Market Data'!$U$5:$AL$5,0))+'Portfolio'!$F$10*INDEX('Market Data'!$U68:$AL68,1,MATCH('Portfolio'!$B$10,'Market Data'!$U$5:$AL$5,0))+'Portfolio'!$F$11*INDEX('Market Data'!$U68:$AL68,1,MATCH('Portfolio'!$B$11,'Market Data'!$U$5:$AL$5,0))+'Portfolio'!$F$12*INDEX('Market Data'!$U68:$AL68,1,MATCH('Portfolio'!$B$12,'Market Data'!$U$5:$AL$5,0))+'Portfolio'!$F$13*INDEX('Market Data'!$U68:$AL68,1,MATCH('Portfolio'!$B$13,'Market Data'!$U$5:$AL$5,0))</x:f>
        <x:v>-0.002659878223161034</x:v>
      </x:c>
      <x:c r="C66" s="101" t="n">
        <x:f>-'Portfolio'!$D$24*INDEX('Market Data'!$U68:$AL68,1,MATCH('Portfolio'!$D$20,'Market Data'!$U$5:$AL$5,0))</x:f>
        <x:v>-0.0006622966588135736</x:v>
      </x:c>
      <x:c r="D66" s="101" t="n">
        <x:f>B66+C66</x:f>
        <x:v>-0.0033221748819746077</x:v>
      </x:c>
      <x:c r="E66" s="101" t="n">
        <x:f>'Market Data'!U68</x:f>
        <x:v>0.0009004486514896382</x:v>
      </x:c>
      <x:c r="F66" s="101" t="n">
        <x:f>'Market Data'!V68</x:f>
        <x:v>0.0011466275764089318</x:v>
      </x:c>
      <x:c r="G66" s="101" t="n">
        <x:f>'Market Data'!W68</x:f>
        <x:v>0.006932160343775973</x:v>
      </x:c>
      <x:c r="H66" s="102" t="n">
        <x:f>H65*(1+B66)</x:f>
        <x:v>1.0186731648441467</x:v>
      </x:c>
      <x:c r="I66" s="102" t="n">
        <x:f>I65*(1+D66)</x:f>
        <x:v>1.0496437842094584</x:v>
      </x:c>
      <x:c r="J66" s="102" t="n">
        <x:f>J65*(1+E66)</x:f>
        <x:v>0.9626024271429864</x:v>
      </x:c>
      <x:c r="K66" s="102" t="n">
        <x:f>K65*(1+F66)</x:f>
        <x:v>0.9553065624128446</x:v>
      </x:c>
      <x:c r="L66" s="102" t="n">
        <x:f>L65*(1+G66)</x:f>
        <x:v>1.0118859926783619</x:v>
      </x:c>
      <x:c r="M66" s="102" t="n">
        <x:f>MAX(M65,H66)</x:f>
        <x:v>1.1096930851600646</x:v>
      </x:c>
      <x:c r="N66" s="98" t="n">
        <x:f>H66/M66-1</x:f>
        <x:v>-0.08202260745167111</x:v>
      </x:c>
      <x:c r="O66" s="102" t="n">
        <x:f>MAX(O65,I66)</x:f>
        <x:v>1.098561834028666</x:v>
      </x:c>
      <x:c r="P66" s="98" t="n">
        <x:f>I66/O66-1</x:f>
        <x:v>-0.04452917287305935</x:v>
      </x:c>
      <x:c r="Q66" s="102" t="n">
        <x:f>MAX(Q65,J66)</x:f>
        <x:v>1.0180336239519354</x:v>
      </x:c>
      <x:c r="R66" s="98" t="n">
        <x:f>J66/Q66-1</x:f>
        <x:v>-0.05444927898723917</x:v>
      </x:c>
      <x:c r="S66" s="102" t="n">
        <x:f>MAX(S65,K66)</x:f>
        <x:v>1.0327830771142004</x:v>
      </x:c>
      <x:c r="T66" s="98" t="n">
        <x:f>K66/S66-1</x:f>
        <x:v>-0.07501721941246409</x:v>
      </x:c>
      <x:c r="U66" s="102" t="n">
        <x:f>MAX(U65,L66)</x:f>
        <x:v>1.0844521503640687</x:v>
      </x:c>
      <x:c r="V66" s="98" t="n">
        <x:f>L66/U66-1</x:f>
        <x:v>-0.06691503876989424</x:v>
      </x:c>
      <x:c r="W66" s="101" t="n">
        <x:f>INDEX('Market Data'!$U68:$AL68,1,MATCH('Portfolio'!$B$6,'Market Data'!$U$5:$AL$5,0))</x:f>
        <x:v>0.009331355671513775</x:v>
      </x:c>
      <x:c r="X66" s="101" t="n">
        <x:f>INDEX('Market Data'!$U68:$AL68,1,MATCH('Portfolio'!$B$7,'Market Data'!$U$5:$AL$5,0))</x:f>
        <x:v>-0.0043768365948644306</x:v>
      </x:c>
      <x:c r="Y66" s="101" t="n">
        <x:f>INDEX('Market Data'!$U68:$AL68,1,MATCH('Portfolio'!$B$8,'Market Data'!$U$5:$AL$5,0))</x:f>
        <x:v>-0.007174375339671135</x:v>
      </x:c>
      <x:c r="Z66" s="101" t="n">
        <x:f>INDEX('Market Data'!$U68:$AL68,1,MATCH('Portfolio'!$B$9,'Market Data'!$U$5:$AL$5,0))</x:f>
        <x:v>-0.019842469762936132</x:v>
      </x:c>
      <x:c r="AA66" s="101" t="n">
        <x:f>INDEX('Market Data'!$U68:$AL68,1,MATCH('Portfolio'!$B$10,'Market Data'!$U$5:$AL$5,0))</x:f>
        <x:v>-0.002640680795986672</x:v>
      </x:c>
      <x:c r="AB66" s="101" t="n">
        <x:f>INDEX('Market Data'!$U68:$AL68,1,MATCH('Portfolio'!$B$11,'Market Data'!$U$5:$AL$5,0))</x:f>
        <x:v>0.01846357990183134</x:v>
      </x:c>
      <x:c r="AC66" s="101" t="n">
        <x:f>INDEX('Market Data'!$U68:$AL68,1,MATCH('Portfolio'!$B$12,'Market Data'!$U$5:$AL$5,0))</x:f>
        <x:v>-0.019208815315471695</x:v>
      </x:c>
      <x:c r="AD66" s="101" t="n">
        <x:f>INDEX('Market Data'!$U68:$AL68,1,MATCH('Portfolio'!$B$13,'Market Data'!$U$5:$AL$5,0))</x:f>
        <x:v>0.0009004486514896382</x:v>
      </x:c>
      <x:c r="AE66" s="101" t="n">
        <x:f>INDEX('Market Data'!$U68:$AL68,1,MATCH("SPY",'Market Data'!$U$5:$AL$5,0))</x:f>
        <x:v>0.0009004486514896382</x:v>
      </x:c>
      <x:c r="AF66" s="101" t="n">
        <x:f>INDEX('Market Data'!$U68:$AL68,1,MATCH("QQQ",'Market Data'!$U$5:$AL$5,0))</x:f>
        <x:v>0.0011466275764089318</x:v>
      </x:c>
      <x:c r="AG66" s="101" t="n">
        <x:f>INDEX('Market Data'!$U68:$AL68,1,MATCH("TLT",'Market Data'!$U$5:$AL$5,0))</x:f>
        <x:v>0.006144215006684606</x:v>
      </x:c>
      <x:c r="AH66" s="101" t="n">
        <x:f>INDEX('Market Data'!$U68:$AL68,1,MATCH("HYG",'Market Data'!$U$5:$AL$5,0))</x:f>
        <x:v>0.0023936187779589613</x:v>
      </x:c>
      <x:c r="AI66" s="101" t="n">
        <x:f>INDEX('Market Data'!$U68:$AL68,1,MATCH("GLD",'Market Data'!$U$5:$AL$5,0))</x:f>
        <x:v>-0.019208815315471695</x:v>
      </x:c>
      <x:c r="AJ66" s="101" t="n">
        <x:f>INDEX('Market Data'!$U68:$AL68,1,MATCH("UUP",'Market Data'!$U$5:$AL$5,0))</x:f>
        <x:v>0.004688102064957622</x:v>
      </x:c>
      <x:c r="AK66" s="101" t="n">
        <x:f>INDEX('Market Data'!$U68:$AL68,1,MATCH("USO",'Market Data'!$U$5:$AL$5,0))</x:f>
        <x:v>0.11145138398905519</x:v>
      </x:c>
      <x:c r="AL66" s="101" t="n">
        <x:f>INDEX('Market Data'!$U68:$AL68,1,MATCH('Portfolio'!$D$20,'Market Data'!$U$5:$AL$5,0))</x:f>
        <x:v>0.0009004486514896382</x:v>
      </x:c>
      <x:c r="AM66" s="74" t="str"/>
      <x:c r="AN66" s="74"/>
      <x:c r="AO66" s="74"/>
      <x:c r="AP66" s="74"/>
      <x:c r="AQ66" s="74"/>
      <x:c r="AR66" s="74"/>
      <x:c r="AS66" s="74"/>
      <x:c r="AT66" s="11" t="n">
        <x:f>A66</x:f>
        <x:v>46114</x:v>
      </x:c>
      <x:c r="AU66" s="13" t="n">
        <x:f>B66</x:f>
        <x:v>-0.002659878223161034</x:v>
      </x:c>
      <x:c r="AV66" s="13" t="n">
        <x:f>'Market Data'!U68</x:f>
        <x:v>0.0009004486514896382</x:v>
      </x:c>
      <x:c r="AW66" s="13" t="n">
        <x:f>'Market Data'!W68-'Market Data'!U68</x:f>
        <x:v>0.0060317116922863345</x:v>
      </x:c>
      <x:c r="AX66" s="13" t="n">
        <x:f>'Market Data'!X68-'Market Data'!U68</x:f>
        <x:v>0.0015868795621785114</x:v>
      </x:c>
      <x:c r="AY66" s="13" t="n">
        <x:f>'Market Data'!Y68-'Market Data'!U68</x:f>
        <x:v>0.0022773042088493067</x:v>
      </x:c>
      <x:c r="AZ66" s="35" t="n">
        <x:f>AZ65*(1+AV66)</x:f>
        <x:v>0.9626024271429864</x:v>
      </x:c>
      <x:c r="BA66" s="35" t="n">
        <x:f>BA65*(1+AW66)</x:f>
        <x:v>1.0524967122175726</x:v>
      </x:c>
      <x:c r="BB66" s="35" t="n">
        <x:f>BB65*(1+AX66)</x:f>
        <x:v>1.0138964653218536</x:v>
      </x:c>
      <x:c r="BC66" s="35" t="n">
        <x:f>BC65*(1+AY66)</x:f>
        <x:v>1.0875841947869982</x:v>
      </x:c>
      <x:c r="BG66" s="13" t="n">
        <x:f>0.5*AI66+0.5*AK66</x:f>
        <x:v>0.046121284336791746</x:v>
      </x:c>
      <x:c r="BH66" s="13" t="n">
        <x:f>0.5*AJ66-0.5*AG66</x:f>
        <x:v>-0.0007280564708634918</x:v>
      </x:c>
    </x:row>
    <x:row r="67">
      <x:c r="A67" s="100" t="n">
        <x:f>'Market Data'!A69</x:f>
        <x:v>46118</x:v>
      </x:c>
      <x:c r="B67" s="101" t="n">
        <x:f>'Portfolio'!$F$6*INDEX('Market Data'!$U69:$AL69,1,MATCH('Portfolio'!$B$6,'Market Data'!$U$5:$AL$5,0))+'Portfolio'!$F$7*INDEX('Market Data'!$U69:$AL69,1,MATCH('Portfolio'!$B$7,'Market Data'!$U$5:$AL$5,0))+'Portfolio'!$F$8*INDEX('Market Data'!$U69:$AL69,1,MATCH('Portfolio'!$B$8,'Market Data'!$U$5:$AL$5,0))+'Portfolio'!$F$9*INDEX('Market Data'!$U69:$AL69,1,MATCH('Portfolio'!$B$9,'Market Data'!$U$5:$AL$5,0))+'Portfolio'!$F$10*INDEX('Market Data'!$U69:$AL69,1,MATCH('Portfolio'!$B$10,'Market Data'!$U$5:$AL$5,0))+'Portfolio'!$F$11*INDEX('Market Data'!$U69:$AL69,1,MATCH('Portfolio'!$B$11,'Market Data'!$U$5:$AL$5,0))+'Portfolio'!$F$12*INDEX('Market Data'!$U69:$AL69,1,MATCH('Portfolio'!$B$12,'Market Data'!$U$5:$AL$5,0))+'Portfolio'!$F$13*INDEX('Market Data'!$U69:$AL69,1,MATCH('Portfolio'!$B$13,'Market Data'!$U$5:$AL$5,0))</x:f>
        <x:v>0.005924906366521035</x:v>
      </x:c>
      <x:c r="C67" s="101" t="n">
        <x:f>-'Portfolio'!$D$24*INDEX('Market Data'!$U69:$AL69,1,MATCH('Portfolio'!$D$20,'Market Data'!$U$5:$AL$5,0))</x:f>
        <x:v>-0.003476715689780718</x:v>
      </x:c>
      <x:c r="D67" s="101" t="n">
        <x:f>B67+C67</x:f>
        <x:v>0.002448190676740317</x:v>
      </x:c>
      <x:c r="E67" s="101" t="n">
        <x:f>'Market Data'!U69</x:f>
        <x:v>0.004726890756302504</x:v>
      </x:c>
      <x:c r="F67" s="101" t="n">
        <x:f>'Market Data'!V69</x:f>
        <x:v>0.006017365534718655</x:v>
      </x:c>
      <x:c r="G67" s="101" t="n">
        <x:f>'Market Data'!W69</x:f>
        <x:v>0.00425809462714577</x:v>
      </x:c>
      <x:c r="H67" s="102" t="n">
        <x:f>H66*(1+B67)</x:f>
        <x:v>1.0247087079639359</x:v>
      </x:c>
      <x:c r="I67" s="102" t="n">
        <x:f>I66*(1+D67)</x:f>
        <x:v>1.0522135123358585</x:v>
      </x:c>
      <x:c r="J67" s="102" t="n">
        <x:f>J66*(1+E67)</x:f>
        <x:v>0.9671525436578429</x:v>
      </x:c>
      <x:c r="K67" s="102" t="n">
        <x:f>K66*(1+F67)</x:f>
        <x:v>0.9610549911965982</x:v>
      </x:c>
      <x:c r="L67" s="102" t="n">
        <x:f>L66*(1+G67)</x:f>
        <x:v>1.0161946989870696</x:v>
      </x:c>
      <x:c r="M67" s="102" t="n">
        <x:f>MAX(M66,H67)</x:f>
        <x:v>1.1096930851600646</x:v>
      </x:c>
      <x:c r="N67" s="98" t="n">
        <x:f>H67/M67-1</x:f>
        <x:v>-0.07658367735423921</x:v>
      </x:c>
      <x:c r="O67" s="102" t="n">
        <x:f>MAX(O66,I67)</x:f>
        <x:v>1.098561834028666</x:v>
      </x:c>
      <x:c r="P67" s="98" t="n">
        <x:f>I67/O67-1</x:f>
        <x:v>-0.04218999810218982</x:v>
      </x:c>
      <x:c r="Q67" s="102" t="n">
        <x:f>MAX(Q66,J67)</x:f>
        <x:v>1.0180336239519354</x:v>
      </x:c>
      <x:c r="R67" s="98" t="n">
        <x:f>J67/Q67-1</x:f>
        <x:v>-0.0499797640244688</x:v>
      </x:c>
      <x:c r="S67" s="102" t="n">
        <x:f>MAX(S66,K67)</x:f>
        <x:v>1.0327830771142004</x:v>
      </x:c>
      <x:c r="T67" s="98" t="n">
        <x:f>K67/S67-1</x:f>
        <x:v>-0.06945125990834844</x:v>
      </x:c>
      <x:c r="U67" s="102" t="n">
        <x:f>MAX(U66,L67)</x:f>
        <x:v>1.0844521503640687</x:v>
      </x:c>
      <x:c r="V67" s="98" t="n">
        <x:f>L67/U67-1</x:f>
        <x:v>-0.06294187470980983</x:v>
      </x:c>
      <x:c r="W67" s="101" t="n">
        <x:f>INDEX('Market Data'!$U69:$AL69,1,MATCH('Portfolio'!$B$6,'Market Data'!$U$5:$AL$5,0))</x:f>
        <x:v>0.0014093555967893412</x:v>
      </x:c>
      <x:c r="X67" s="101" t="n">
        <x:f>INDEX('Market Data'!$U69:$AL69,1,MATCH('Portfolio'!$B$7,'Market Data'!$U$5:$AL$5,0))</x:f>
        <x:v>0.031454843385832154</x:v>
      </x:c>
      <x:c r="Y67" s="101" t="n">
        <x:f>INDEX('Market Data'!$U69:$AL69,1,MATCH('Portfolio'!$B$8,'Market Data'!$U$5:$AL$5,0))</x:f>
        <x:v>0.00802257850786292</x:v>
      </x:c>
      <x:c r="Z67" s="101" t="n">
        <x:f>INDEX('Market Data'!$U69:$AL69,1,MATCH('Portfolio'!$B$9,'Market Data'!$U$5:$AL$5,0))</x:f>
        <x:v>-0.009106624507822292</x:v>
      </x:c>
      <x:c r="AA67" s="101" t="n">
        <x:f>INDEX('Market Data'!$U69:$AL69,1,MATCH('Portfolio'!$B$10,'Market Data'!$U$5:$AL$5,0))</x:f>
        <x:v>0.008017798550562727</x:v>
      </x:c>
      <x:c r="AB67" s="101" t="n">
        <x:f>INDEX('Market Data'!$U69:$AL69,1,MATCH('Portfolio'!$B$11,'Market Data'!$U$5:$AL$5,0))</x:f>
        <x:v>0.003537018570629158</x:v>
      </x:c>
      <x:c r="AC67" s="101" t="n">
        <x:f>INDEX('Market Data'!$U69:$AL69,1,MATCH('Portfolio'!$B$12,'Market Data'!$U$5:$AL$5,0))</x:f>
        <x:v>-0.004098669687746526</x:v>
      </x:c>
      <x:c r="AD67" s="101" t="n">
        <x:f>INDEX('Market Data'!$U69:$AL69,1,MATCH('Portfolio'!$B$13,'Market Data'!$U$5:$AL$5,0))</x:f>
        <x:v>0.004726890756302504</x:v>
      </x:c>
      <x:c r="AE67" s="101" t="n">
        <x:f>INDEX('Market Data'!$U69:$AL69,1,MATCH("SPY",'Market Data'!$U$5:$AL$5,0))</x:f>
        <x:v>0.004726890756302504</x:v>
      </x:c>
      <x:c r="AF67" s="101" t="n">
        <x:f>INDEX('Market Data'!$U69:$AL69,1,MATCH("QQQ",'Market Data'!$U$5:$AL$5,0))</x:f>
        <x:v>0.006017365534718655</x:v>
      </x:c>
      <x:c r="AG67" s="101" t="n">
        <x:f>INDEX('Market Data'!$U69:$AL69,1,MATCH("TLT",'Market Data'!$U$5:$AL$5,0))</x:f>
        <x:v>-0.0016131651046662476</x:v>
      </x:c>
      <x:c r="AH67" s="101" t="n">
        <x:f>INDEX('Market Data'!$U69:$AL69,1,MATCH("HYG",'Market Data'!$U$5:$AL$5,0))</x:f>
        <x:v>0.001759652444055071</x:v>
      </x:c>
      <x:c r="AI67" s="101" t="n">
        <x:f>INDEX('Market Data'!$U69:$AL69,1,MATCH("GLD",'Market Data'!$U$5:$AL$5,0))</x:f>
        <x:v>-0.004098669687746526</x:v>
      </x:c>
      <x:c r="AJ67" s="101" t="n">
        <x:f>INDEX('Market Data'!$U69:$AL69,1,MATCH("UUP",'Market Data'!$U$5:$AL$5,0))</x:f>
        <x:v>-0.001076837257295682</x:v>
      </x:c>
      <x:c r="AK67" s="101" t="n">
        <x:f>INDEX('Market Data'!$U69:$AL69,1,MATCH("USO",'Market Data'!$U$5:$AL$5,0))</x:f>
        <x:v>0.007395622723337603</x:v>
      </x:c>
      <x:c r="AL67" s="101" t="n">
        <x:f>INDEX('Market Data'!$U69:$AL69,1,MATCH('Portfolio'!$D$20,'Market Data'!$U$5:$AL$5,0))</x:f>
        <x:v>0.004726890756302504</x:v>
      </x:c>
      <x:c r="AM67" s="74" t="str"/>
      <x:c r="AN67" s="74"/>
      <x:c r="AO67" s="74"/>
      <x:c r="AP67" s="74"/>
      <x:c r="AQ67" s="74"/>
      <x:c r="AR67" s="74"/>
      <x:c r="AS67" s="74"/>
      <x:c r="AT67" s="11" t="n">
        <x:f>A67</x:f>
        <x:v>46118</x:v>
      </x:c>
      <x:c r="AU67" s="13" t="n">
        <x:f>B67</x:f>
        <x:v>0.005924906366521035</x:v>
      </x:c>
      <x:c r="AV67" s="13" t="n">
        <x:f>'Market Data'!U69</x:f>
        <x:v>0.004726890756302504</x:v>
      </x:c>
      <x:c r="AW67" s="13" t="n">
        <x:f>'Market Data'!W69-'Market Data'!U69</x:f>
        <x:v>-0.0004687961291567344</x:v>
      </x:c>
      <x:c r="AX67" s="13" t="n">
        <x:f>'Market Data'!X69-'Market Data'!U69</x:f>
        <x:v>0.0027573593583947176</x:v>
      </x:c>
      <x:c r="AY67" s="13" t="n">
        <x:f>'Market Data'!Y69-'Market Data'!U69</x:f>
        <x:v>0.0023657864618331637</x:v>
      </x:c>
      <x:c r="AZ67" s="35" t="n">
        <x:f>AZ66*(1+AV67)</x:f>
        <x:v>0.9671525436578429</x:v>
      </x:c>
      <x:c r="BA67" s="35" t="n">
        <x:f>BA66*(1+AW67)</x:f>
        <x:v>1.0520033058329348</x:v>
      </x:c>
      <x:c r="BB67" s="35" t="n">
        <x:f>BB66*(1+AX67)</x:f>
        <x:v>1.016692142228952</x:v>
      </x:c>
      <x:c r="BC67" s="35" t="n">
        <x:f>BC66*(1+AY67)</x:f>
        <x:v>1.090157186751129</x:v>
      </x:c>
      <x:c r="BG67" s="13" t="n">
        <x:f>0.5*AI67+0.5*AK67</x:f>
        <x:v>0.0016484765177955385</x:v>
      </x:c>
      <x:c r="BH67" s="13" t="n">
        <x:f>0.5*AJ67-0.5*AG67</x:f>
        <x:v>0.00026816392368528286</x:v>
      </x:c>
    </x:row>
    <x:row r="68">
      <x:c r="A68" s="100" t="n">
        <x:f>'Market Data'!A70</x:f>
        <x:v>46119</x:v>
      </x:c>
      <x:c r="B68" s="101" t="n">
        <x:f>'Portfolio'!$F$6*INDEX('Market Data'!$U70:$AL70,1,MATCH('Portfolio'!$B$6,'Market Data'!$U$5:$AL$5,0))+'Portfolio'!$F$7*INDEX('Market Data'!$U70:$AL70,1,MATCH('Portfolio'!$B$7,'Market Data'!$U$5:$AL$5,0))+'Portfolio'!$F$8*INDEX('Market Data'!$U70:$AL70,1,MATCH('Portfolio'!$B$8,'Market Data'!$U$5:$AL$5,0))+'Portfolio'!$F$9*INDEX('Market Data'!$U70:$AL70,1,MATCH('Portfolio'!$B$9,'Market Data'!$U$5:$AL$5,0))+'Portfolio'!$F$10*INDEX('Market Data'!$U70:$AL70,1,MATCH('Portfolio'!$B$10,'Market Data'!$U$5:$AL$5,0))+'Portfolio'!$F$11*INDEX('Market Data'!$U70:$AL70,1,MATCH('Portfolio'!$B$11,'Market Data'!$U$5:$AL$5,0))+'Portfolio'!$F$12*INDEX('Market Data'!$U70:$AL70,1,MATCH('Portfolio'!$B$12,'Market Data'!$U$5:$AL$5,0))+'Portfolio'!$F$13*INDEX('Market Data'!$U70:$AL70,1,MATCH('Portfolio'!$B$13,'Market Data'!$U$5:$AL$5,0))</x:f>
        <x:v>0.0036374460446914883</x:v>
      </x:c>
      <x:c r="C68" s="101" t="n">
        <x:f>-'Portfolio'!$D$24*INDEX('Market Data'!$U70:$AL70,1,MATCH('Portfolio'!$D$20,'Market Data'!$U$5:$AL$5,0))</x:f>
        <x:v>-0.00032361049574801675</x:v>
      </x:c>
      <x:c r="D68" s="101" t="n">
        <x:f>B68+C68</x:f>
        <x:v>0.0033138355489434716</x:v>
      </x:c>
      <x:c r="E68" s="101" t="n">
        <x:f>'Market Data'!U70</x:f>
        <x:v>0.00043997599961653755</x:v>
      </x:c>
      <x:c r="F68" s="101" t="n">
        <x:f>'Market Data'!V70</x:f>
        <x:v>0.00015293726768694782</x:v>
      </x:c>
      <x:c r="G68" s="101" t="n">
        <x:f>'Market Data'!W70</x:f>
        <x:v>0.002179388893642109</x:v>
      </x:c>
      <x:c r="H68" s="102" t="n">
        <x:f>H67*(1+B68)</x:f>
        <x:v>1.0284360306006803</x:v>
      </x:c>
      <x:c r="I68" s="102" t="n">
        <x:f>I67*(1+D68)</x:f>
        <x:v>1.0557003748781157</x:v>
      </x:c>
      <x:c r="J68" s="102" t="n">
        <x:f>J67*(1+E68)</x:f>
        <x:v>0.9675780675650204</x:v>
      </x:c>
      <x:c r="K68" s="102" t="n">
        <x:f>K67*(1+F68)</x:f>
        <x:v>0.9612019723210488</x:v>
      </x:c>
      <x:c r="L68" s="102" t="n">
        <x:f>L67*(1+G68)</x:f>
        <x:v>1.01840938242782</x:v>
      </x:c>
      <x:c r="M68" s="102" t="n">
        <x:f>MAX(M67,H68)</x:f>
        <x:v>1.1096930851600646</x:v>
      </x:c>
      <x:c r="N68" s="98" t="n">
        <x:f>H68/M68-1</x:f>
        <x:v>-0.07322480030382772</x:v>
      </x:c>
      <x:c r="O68" s="102" t="n">
        <x:f>MAX(O67,I68)</x:f>
        <x:v>1.098561834028666</x:v>
      </x:c>
      <x:c r="P68" s="98" t="n">
        <x:f>I68/O68-1</x:f>
        <x:v>-0.03901597326876716</x:v>
      </x:c>
      <x:c r="Q68" s="102" t="n">
        <x:f>MAX(Q67,J68)</x:f>
        <x:v>1.0180336239519354</x:v>
      </x:c>
      <x:c r="R68" s="98" t="n">
        <x:f>J68/Q68-1</x:f>
        <x:v>-0.049561777921489525</x:v>
      </x:c>
      <x:c r="S68" s="102" t="n">
        <x:f>MAX(S67,K68)</x:f>
        <x:v>1.0327830771142004</x:v>
      </x:c>
      <x:c r="T68" s="98" t="n">
        <x:f>K68/S68-1</x:f>
        <x:v>-0.06930894432658918</x:v>
      </x:c>
      <x:c r="U68" s="102" t="n">
        <x:f>MAX(U67,L68)</x:f>
        <x:v>1.0844521503640687</x:v>
      </x:c>
      <x:c r="V68" s="98" t="n">
        <x:f>L68/U68-1</x:f>
        <x:v>-0.060899660638855324</x:v>
      </x:c>
      <x:c r="W68" s="101" t="n">
        <x:f>INDEX('Market Data'!$U70:$AL70,1,MATCH('Portfolio'!$B$6,'Market Data'!$U$5:$AL$5,0))</x:f>
        <x:v>0.0025895233556876285</x:v>
      </x:c>
      <x:c r="X68" s="101" t="n">
        <x:f>INDEX('Market Data'!$U70:$AL70,1,MATCH('Portfolio'!$B$7,'Market Data'!$U$5:$AL$5,0))</x:f>
        <x:v>-0.00047654691102583246</x:v>
      </x:c>
      <x:c r="Y68" s="101" t="n">
        <x:f>INDEX('Market Data'!$U70:$AL70,1,MATCH('Portfolio'!$B$8,'Market Data'!$U$5:$AL$5,0))</x:f>
        <x:v>0.010416743323496735</x:v>
      </x:c>
      <x:c r="Z68" s="101" t="n">
        <x:f>INDEX('Market Data'!$U70:$AL70,1,MATCH('Portfolio'!$B$9,'Market Data'!$U$5:$AL$5,0))</x:f>
        <x:v>0.0043470269404186634</x:v>
      </x:c>
      <x:c r="AA68" s="101" t="n">
        <x:f>INDEX('Market Data'!$U70:$AL70,1,MATCH('Portfolio'!$B$10,'Market Data'!$U$5:$AL$5,0))</x:f>
        <x:v>0.006600097448735687</x:v>
      </x:c>
      <x:c r="AB68" s="101" t="n">
        <x:f>INDEX('Market Data'!$U70:$AL70,1,MATCH('Portfolio'!$B$11,'Market Data'!$U$5:$AL$5,0))</x:f>
        <x:v>-0.005242680433972136</x:v>
      </x:c>
      <x:c r="AC68" s="101" t="n">
        <x:f>INDEX('Market Data'!$U70:$AL70,1,MATCH('Portfolio'!$B$12,'Market Data'!$U$5:$AL$5,0))</x:f>
        <x:v>0.009727589667910319</x:v>
      </x:c>
      <x:c r="AD68" s="101" t="n">
        <x:f>INDEX('Market Data'!$U70:$AL70,1,MATCH('Portfolio'!$B$13,'Market Data'!$U$5:$AL$5,0))</x:f>
        <x:v>0.00043997599961653755</x:v>
      </x:c>
      <x:c r="AE68" s="101" t="n">
        <x:f>INDEX('Market Data'!$U70:$AL70,1,MATCH("SPY",'Market Data'!$U$5:$AL$5,0))</x:f>
        <x:v>0.00043997599961653755</x:v>
      </x:c>
      <x:c r="AF68" s="101" t="n">
        <x:f>INDEX('Market Data'!$U70:$AL70,1,MATCH("QQQ",'Market Data'!$U$5:$AL$5,0))</x:f>
        <x:v>0.00015293726768694782</x:v>
      </x:c>
      <x:c r="AG68" s="101" t="n">
        <x:f>INDEX('Market Data'!$U70:$AL70,1,MATCH("TLT",'Market Data'!$U$5:$AL$5,0))</x:f>
        <x:v>-0.0001154186686554981</x:v>
      </x:c>
      <x:c r="AH68" s="101" t="n">
        <x:f>INDEX('Market Data'!$U70:$AL70,1,MATCH("HYG",'Market Data'!$U$5:$AL$5,0))</x:f>
        <x:v>0.00025103553384919763</x:v>
      </x:c>
      <x:c r="AI68" s="101" t="n">
        <x:f>INDEX('Market Data'!$U70:$AL70,1,MATCH("GLD",'Market Data'!$U$5:$AL$5,0))</x:f>
        <x:v>0.009727589667910319</x:v>
      </x:c>
      <x:c r="AJ68" s="101" t="n">
        <x:f>INDEX('Market Data'!$U70:$AL70,1,MATCH("UUP",'Market Data'!$U$5:$AL$5,0))</x:f>
        <x:v>-0.0028745930264235664</x:v>
      </x:c>
      <x:c r="AK68" s="101" t="n">
        <x:f>INDEX('Market Data'!$U70:$AL70,1,MATCH("USO",'Market Data'!$U$5:$AL$5,0))</x:f>
        <x:v>-0.006189726466387824</x:v>
      </x:c>
      <x:c r="AL68" s="101" t="n">
        <x:f>INDEX('Market Data'!$U70:$AL70,1,MATCH('Portfolio'!$D$20,'Market Data'!$U$5:$AL$5,0))</x:f>
        <x:v>0.00043997599961653755</x:v>
      </x:c>
      <x:c r="AM68" s="74" t="str"/>
      <x:c r="AN68" s="74"/>
      <x:c r="AO68" s="74"/>
      <x:c r="AP68" s="74"/>
      <x:c r="AQ68" s="74"/>
      <x:c r="AR68" s="74"/>
      <x:c r="AS68" s="74"/>
      <x:c r="AT68" s="11" t="n">
        <x:f>A68</x:f>
        <x:v>46119</x:v>
      </x:c>
      <x:c r="AU68" s="13" t="n">
        <x:f>B68</x:f>
        <x:v>0.0036374460446914883</x:v>
      </x:c>
      <x:c r="AV68" s="13" t="n">
        <x:f>'Market Data'!U70</x:f>
        <x:v>0.00043997599961653755</x:v>
      </x:c>
      <x:c r="AW68" s="13" t="n">
        <x:f>'Market Data'!W70-'Market Data'!U70</x:f>
        <x:v>0.0017394128940255715</x:v>
      </x:c>
      <x:c r="AX68" s="13" t="n">
        <x:f>'Market Data'!X70-'Market Data'!U70</x:f>
        <x:v>0.005979287686855406</x:v>
      </x:c>
      <x:c r="AY68" s="13" t="n">
        <x:f>'Market Data'!Y70-'Market Data'!U70</x:f>
        <x:v>-0.000029695636108106882</x:v>
      </x:c>
      <x:c r="AZ68" s="35" t="n">
        <x:f>AZ67*(1+AV68)</x:f>
        <x:v>0.9675780675650204</x:v>
      </x:c>
      <x:c r="BA68" s="35" t="n">
        <x:f>BA67*(1+AW68)</x:f>
        <x:v>1.053833173947658</x:v>
      </x:c>
      <x:c r="BB68" s="35" t="n">
        <x:f>BB67*(1+AX68)</x:f>
        <x:v>1.0227712370363042</x:v>
      </x:c>
      <x:c r="BC68" s="35" t="n">
        <x:f>BC67*(1+AY68)</x:f>
        <x:v>1.0901248138400106</x:v>
      </x:c>
      <x:c r="BG68" s="13" t="n">
        <x:f>0.5*AI68+0.5*AK68</x:f>
        <x:v>0.0017689316007612477</x:v>
      </x:c>
      <x:c r="BH68" s="13" t="n">
        <x:f>0.5*AJ68-0.5*AG68</x:f>
        <x:v>-0.0013795871788840341</x:v>
      </x:c>
    </x:row>
    <x:row r="69">
      <x:c r="A69" s="100" t="n">
        <x:f>'Market Data'!A71</x:f>
        <x:v>46120</x:v>
      </x:c>
      <x:c r="B69" s="101" t="n">
        <x:f>'Portfolio'!$F$6*INDEX('Market Data'!$U71:$AL71,1,MATCH('Portfolio'!$B$6,'Market Data'!$U$5:$AL$5,0))+'Portfolio'!$F$7*INDEX('Market Data'!$U71:$AL71,1,MATCH('Portfolio'!$B$7,'Market Data'!$U$5:$AL$5,0))+'Portfolio'!$F$8*INDEX('Market Data'!$U71:$AL71,1,MATCH('Portfolio'!$B$8,'Market Data'!$U$5:$AL$5,0))+'Portfolio'!$F$9*INDEX('Market Data'!$U71:$AL71,1,MATCH('Portfolio'!$B$9,'Market Data'!$U$5:$AL$5,0))+'Portfolio'!$F$10*INDEX('Market Data'!$U71:$AL71,1,MATCH('Portfolio'!$B$10,'Market Data'!$U$5:$AL$5,0))+'Portfolio'!$F$11*INDEX('Market Data'!$U71:$AL71,1,MATCH('Portfolio'!$B$11,'Market Data'!$U$5:$AL$5,0))+'Portfolio'!$F$12*INDEX('Market Data'!$U71:$AL71,1,MATCH('Portfolio'!$B$12,'Market Data'!$U$5:$AL$5,0))+'Portfolio'!$F$13*INDEX('Market Data'!$U71:$AL71,1,MATCH('Portfolio'!$B$13,'Market Data'!$U$5:$AL$5,0))</x:f>
        <x:v>0.03667954699586107</x:v>
      </x:c>
      <x:c r="C69" s="101" t="n">
        <x:f>-'Portfolio'!$D$24*INDEX('Market Data'!$U71:$AL71,1,MATCH('Portfolio'!$D$20,'Market Data'!$U$5:$AL$5,0))</x:f>
        <x:v>-0.01873336587425258</x:v>
      </x:c>
      <x:c r="D69" s="101" t="n">
        <x:f>B69+C69</x:f>
        <x:v>0.01794618112160849</x:v>
      </x:c>
      <x:c r="E69" s="101" t="n">
        <x:f>'Market Data'!U71</x:f>
        <x:v>0.0254696046172882</x:v>
      </x:c>
      <x:c r="F69" s="101" t="n">
        <x:f>'Market Data'!V71</x:f>
        <x:v>0.029732043596962132</x:v>
      </x:c>
      <x:c r="G69" s="101" t="n">
        <x:f>'Market Data'!W71</x:f>
        <x:v>0.029892047282876533</x:v>
      </x:c>
      <x:c r="H69" s="102" t="n">
        <x:f>H68*(1+B69)</x:f>
        <x:v>1.0661585983173347</x:v>
      </x:c>
      <x:c r="I69" s="102" t="n">
        <x:f>I68*(1+D69)</x:f>
        <x:v>1.0746461650158283</x:v>
      </x:c>
      <x:c r="J69" s="102" t="n">
        <x:f>J68*(1+E69)</x:f>
        <x:v>0.9922218983822613</x:v>
      </x:c>
      <x:c r="K69" s="102" t="n">
        <x:f>K68*(1+F69)</x:f>
        <x:v>0.9897804712675842</x:v>
      </x:c>
      <x:c r="L69" s="102" t="n">
        <x:f>L68*(1+G69)</x:f>
        <x:v>1.0488517238406774</x:v>
      </x:c>
      <x:c r="M69" s="102" t="n">
        <x:f>MAX(M68,H69)</x:f>
        <x:v>1.1096930851600646</x:v>
      </x:c>
      <x:c r="N69" s="98" t="n">
        <x:f>H69/M69-1</x:f>
        <x:v>-0.03923110581197353</x:v>
      </x:c>
      <x:c r="O69" s="102" t="n">
        <x:f>MAX(O68,I69)</x:f>
        <x:v>1.098561834028666</x:v>
      </x:c>
      <x:c r="P69" s="98" t="n">
        <x:f>I69/O69-1</x:f>
        <x:v>-0.021769979870075895</x:v>
      </x:c>
      <x:c r="Q69" s="102" t="n">
        <x:f>MAX(Q68,J69)</x:f>
        <x:v>1.0180336239519354</x:v>
      </x:c>
      <x:c r="R69" s="98" t="n">
        <x:f>J69/Q69-1</x:f>
        <x:v>-0.025354492191991485</x:v>
      </x:c>
      <x:c r="S69" s="102" t="n">
        <x:f>MAX(S68,K69)</x:f>
        <x:v>1.0327830771142004</x:v>
      </x:c>
      <x:c r="T69" s="98" t="n">
        <x:f>K69/S69-1</x:f>
        <x:v>-0.041637597284004624</x:v>
      </x:c>
      <x:c r="U69" s="102" t="n">
        <x:f>MAX(U68,L69)</x:f>
        <x:v>1.0844521503640687</x:v>
      </x:c>
      <x:c r="V69" s="98" t="n">
        <x:f>L69/U69-1</x:f>
        <x:v>-0.03282802889130676</x:v>
      </x:c>
      <x:c r="W69" s="101" t="n">
        <x:f>INDEX('Market Data'!$U71:$AL71,1,MATCH('Portfolio'!$B$6,'Market Data'!$U$5:$AL$5,0))</x:f>
        <x:v>0.02234704465123949</x:v>
      </x:c>
      <x:c r="X69" s="101" t="n">
        <x:f>INDEX('Market Data'!$U71:$AL71,1,MATCH('Portfolio'!$B$7,'Market Data'!$U$5:$AL$5,0))</x:f>
        <x:v>0.07720224292393008</x:v>
      </x:c>
      <x:c r="Y69" s="101" t="n">
        <x:f>INDEX('Market Data'!$U71:$AL71,1,MATCH('Portfolio'!$B$8,'Market Data'!$U$5:$AL$5,0))</x:f>
        <x:v>0.059596822220475465</x:v>
      </x:c>
      <x:c r="Z69" s="101" t="n">
        <x:f>INDEX('Market Data'!$U71:$AL71,1,MATCH('Portfolio'!$B$9,'Market Data'!$U$5:$AL$5,0))</x:f>
        <x:v>0.023853795482756235</x:v>
      </x:c>
      <x:c r="AA69" s="101" t="n">
        <x:f>INDEX('Market Data'!$U71:$AL71,1,MATCH('Portfolio'!$B$10,'Market Data'!$U$5:$AL$5,0))</x:f>
        <x:v>0.03554131170863384</x:v>
      </x:c>
      <x:c r="AB69" s="101" t="n">
        <x:f>INDEX('Market Data'!$U71:$AL71,1,MATCH('Portfolio'!$B$11,'Market Data'!$U$5:$AL$5,0))</x:f>
        <x:v>0.01683757534032937</x:v>
      </x:c>
      <x:c r="AC69" s="101" t="n">
        <x:f>INDEX('Market Data'!$U71:$AL71,1,MATCH('Portfolio'!$B$12,'Market Data'!$U$5:$AL$5,0))</x:f>
        <x:v>0.00629906958171822</x:v>
      </x:c>
      <x:c r="AD69" s="101" t="n">
        <x:f>INDEX('Market Data'!$U71:$AL71,1,MATCH('Portfolio'!$B$13,'Market Data'!$U$5:$AL$5,0))</x:f>
        <x:v>0.0254696046172882</x:v>
      </x:c>
      <x:c r="AE69" s="101" t="n">
        <x:f>INDEX('Market Data'!$U71:$AL71,1,MATCH("SPY",'Market Data'!$U$5:$AL$5,0))</x:f>
        <x:v>0.0254696046172882</x:v>
      </x:c>
      <x:c r="AF69" s="101" t="n">
        <x:f>INDEX('Market Data'!$U71:$AL71,1,MATCH("QQQ",'Market Data'!$U$5:$AL$5,0))</x:f>
        <x:v>0.029732043596962132</x:v>
      </x:c>
      <x:c r="AG69" s="101" t="n">
        <x:f>INDEX('Market Data'!$U71:$AL71,1,MATCH("TLT",'Market Data'!$U$5:$AL$5,0))</x:f>
        <x:v>0.0032317367245804363</x:v>
      </x:c>
      <x:c r="AH69" s="101" t="n">
        <x:f>INDEX('Market Data'!$U71:$AL71,1,MATCH("HYG",'Market Data'!$U$5:$AL$5,0))</x:f>
        <x:v>0.00589554792201219</x:v>
      </x:c>
      <x:c r="AI69" s="101" t="n">
        <x:f>INDEX('Market Data'!$U71:$AL71,1,MATCH("GLD",'Market Data'!$U$5:$AL$5,0))</x:f>
        <x:v>0.00629906958171822</x:v>
      </x:c>
      <x:c r="AJ69" s="101" t="n">
        <x:f>INDEX('Market Data'!$U71:$AL71,1,MATCH("UUP",'Market Data'!$U$5:$AL$5,0))</x:f>
        <x:v>-0.00792790318394565</x:v>
      </x:c>
      <x:c r="AK69" s="101" t="n">
        <x:f>INDEX('Market Data'!$U71:$AL71,1,MATCH("USO",'Market Data'!$U$5:$AL$5,0))</x:f>
        <x:v>-0.0977694077417357</x:v>
      </x:c>
      <x:c r="AL69" s="101" t="n">
        <x:f>INDEX('Market Data'!$U71:$AL71,1,MATCH('Portfolio'!$D$20,'Market Data'!$U$5:$AL$5,0))</x:f>
        <x:v>0.0254696046172882</x:v>
      </x:c>
      <x:c r="AM69" s="74" t="str"/>
      <x:c r="AN69" s="74"/>
      <x:c r="AO69" s="74"/>
      <x:c r="AP69" s="74"/>
      <x:c r="AQ69" s="74"/>
      <x:c r="AR69" s="74"/>
      <x:c r="AS69" s="74"/>
      <x:c r="AT69" s="11" t="n">
        <x:f>A69</x:f>
        <x:v>46120</x:v>
      </x:c>
      <x:c r="AU69" s="13" t="n">
        <x:f>B69</x:f>
        <x:v>0.03667954699586107</x:v>
      </x:c>
      <x:c r="AV69" s="13" t="n">
        <x:f>'Market Data'!U71</x:f>
        <x:v>0.0254696046172882</x:v>
      </x:c>
      <x:c r="AW69" s="13" t="n">
        <x:f>'Market Data'!W71-'Market Data'!U71</x:f>
        <x:v>0.004422442665588333</x:v>
      </x:c>
      <x:c r="AX69" s="13" t="n">
        <x:f>'Market Data'!X71-'Market Data'!U71</x:f>
        <x:v>0.016090203587955765</x:v>
      </x:c>
      <x:c r="AY69" s="13" t="n">
        <x:f>'Market Data'!Y71-'Market Data'!U71</x:f>
        <x:v>0.011028164215138414</x:v>
      </x:c>
      <x:c r="AZ69" s="35" t="n">
        <x:f>AZ68*(1+AV69)</x:f>
        <x:v>0.9922218983822613</x:v>
      </x:c>
      <x:c r="BA69" s="35" t="n">
        <x:f>BA68*(1+AW69)</x:f>
        <x:v>1.0584936907385365</x:v>
      </x:c>
      <x:c r="BB69" s="35" t="n">
        <x:f>BB68*(1+AX69)</x:f>
        <x:v>1.0392278344641237</x:v>
      </x:c>
      <x:c r="BC69" s="35" t="n">
        <x:f>BC68*(1+AY69)</x:f>
        <x:v>1.1021468893020354</x:v>
      </x:c>
      <x:c r="BG69" s="13" t="n">
        <x:f>0.5*AI69+0.5*AK69</x:f>
        <x:v>-0.04573516908000874</x:v>
      </x:c>
      <x:c r="BH69" s="13" t="n">
        <x:f>0.5*AJ69-0.5*AG69</x:f>
        <x:v>-0.005579819954263043</x:v>
      </x:c>
    </x:row>
    <x:row r="70">
      <x:c r="A70" s="100" t="n">
        <x:f>'Market Data'!A72</x:f>
        <x:v>46121</x:v>
      </x:c>
      <x:c r="B70" s="101" t="n">
        <x:f>'Portfolio'!$F$6*INDEX('Market Data'!$U72:$AL72,1,MATCH('Portfolio'!$B$6,'Market Data'!$U$5:$AL$5,0))+'Portfolio'!$F$7*INDEX('Market Data'!$U72:$AL72,1,MATCH('Portfolio'!$B$7,'Market Data'!$U$5:$AL$5,0))+'Portfolio'!$F$8*INDEX('Market Data'!$U72:$AL72,1,MATCH('Portfolio'!$B$8,'Market Data'!$U$5:$AL$5,0))+'Portfolio'!$F$9*INDEX('Market Data'!$U72:$AL72,1,MATCH('Portfolio'!$B$9,'Market Data'!$U$5:$AL$5,0))+'Portfolio'!$F$10*INDEX('Market Data'!$U72:$AL72,1,MATCH('Portfolio'!$B$10,'Market Data'!$U$5:$AL$5,0))+'Portfolio'!$F$11*INDEX('Market Data'!$U72:$AL72,1,MATCH('Portfolio'!$B$11,'Market Data'!$U$5:$AL$5,0))+'Portfolio'!$F$12*INDEX('Market Data'!$U72:$AL72,1,MATCH('Portfolio'!$B$12,'Market Data'!$U$5:$AL$5,0))+'Portfolio'!$F$13*INDEX('Market Data'!$U72:$AL72,1,MATCH('Portfolio'!$B$13,'Market Data'!$U$5:$AL$5,0))</x:f>
        <x:v>0.009983397551939707</x:v>
      </x:c>
      <x:c r="C70" s="101" t="n">
        <x:f>-'Portfolio'!$D$24*INDEX('Market Data'!$U72:$AL72,1,MATCH('Portfolio'!$D$20,'Market Data'!$U$5:$AL$5,0))</x:f>
        <x:v>-0.00424321062347285</x:v>
      </x:c>
      <x:c r="D70" s="101" t="n">
        <x:f>B70+C70</x:f>
        <x:v>0.005740186928466858</x:v>
      </x:c>
      <x:c r="E70" s="101" t="n">
        <x:f>'Market Data'!U72</x:f>
        <x:v>0.005769005826991691</x:v>
      </x:c>
      <x:c r="F70" s="101" t="n">
        <x:f>'Market Data'!V72</x:f>
        <x:v>0.006764706060259584</x:v>
      </x:c>
      <x:c r="G70" s="101" t="n">
        <x:f>'Market Data'!W72</x:f>
        <x:v>0.005720357518518071</x:v>
      </x:c>
      <x:c r="H70" s="102" t="n">
        <x:f>H69*(1+B70)</x:f>
        <x:v>1.0768024834577554</x:v>
      </x:c>
      <x:c r="I70" s="102" t="n">
        <x:f>I69*(1+D70)</x:f>
        <x:v>1.080814834884979</x:v>
      </x:c>
      <x:c r="J70" s="102" t="n">
        <x:f>J69*(1+E70)</x:f>
        <x:v>0.9979460322956973</x:v>
      </x:c>
      <x:c r="K70" s="102" t="n">
        <x:f>K69*(1+F70)</x:f>
        <x:v>0.9964760452198946</x:v>
      </x:c>
      <x:c r="L70" s="102" t="n">
        <x:f>L69*(1+G70)</x:f>
        <x:v>1.05485153068496</x:v>
      </x:c>
      <x:c r="M70" s="102" t="n">
        <x:f>MAX(M69,H70)</x:f>
        <x:v>1.1096930851600646</x:v>
      </x:c>
      <x:c r="N70" s="98" t="n">
        <x:f>H70/M70-1</x:f>
        <x:v>-0.02963936798575706</x:v>
      </x:c>
      <x:c r="O70" s="102" t="n">
        <x:f>MAX(O69,I70)</x:f>
        <x:v>1.098561834028666</x:v>
      </x:c>
      <x:c r="P70" s="98" t="n">
        <x:f>I70/O70-1</x:f>
        <x:v>-0.016154756695492378</x:v>
      </x:c>
      <x:c r="Q70" s="102" t="n">
        <x:f>MAX(Q69,J70)</x:f>
        <x:v>1.0180336239519354</x:v>
      </x:c>
      <x:c r="R70" s="98" t="n">
        <x:f>J70/Q70-1</x:f>
        <x:v>-0.019731756578195814</x:v>
      </x:c>
      <x:c r="S70" s="102" t="n">
        <x:f>MAX(S69,K70)</x:f>
        <x:v>1.0327830771142004</x:v>
      </x:c>
      <x:c r="T70" s="98" t="n">
        <x:f>K70/S70-1</x:f>
        <x:v>-0.03515455733042672</x:v>
      </x:c>
      <x:c r="U70" s="102" t="n">
        <x:f>MAX(U69,L70)</x:f>
        <x:v>1.0844521503640687</x:v>
      </x:c>
      <x:c r="V70" s="98" t="n">
        <x:f>L70/U70-1</x:f>
        <x:v>-0.027295459434675262</x:v>
      </x:c>
      <x:c r="W70" s="101" t="n">
        <x:f>INDEX('Market Data'!$U72:$AL72,1,MATCH('Portfolio'!$B$6,'Market Data'!$U$5:$AL$5,0))</x:f>
        <x:v>0.010050495641456214</x:v>
      </x:c>
      <x:c r="X70" s="101" t="n">
        <x:f>INDEX('Market Data'!$U72:$AL72,1,MATCH('Portfolio'!$B$7,'Market Data'!$U$5:$AL$5,0))</x:f>
        <x:v>0.03633863610252064</x:v>
      </x:c>
      <x:c r="Y70" s="101" t="n">
        <x:f>INDEX('Market Data'!$U72:$AL72,1,MATCH('Portfolio'!$B$8,'Market Data'!$U$5:$AL$5,0))</x:f>
        <x:v>-0.0011204719880326675</x:v>
      </x:c>
      <x:c r="Z70" s="101" t="n">
        <x:f>INDEX('Market Data'!$U72:$AL72,1,MATCH('Portfolio'!$B$9,'Market Data'!$U$5:$AL$5,0))</x:f>
        <x:v>0.001982566669809449</x:v>
      </x:c>
      <x:c r="AA70" s="101" t="n">
        <x:f>INDEX('Market Data'!$U72:$AL72,1,MATCH('Portfolio'!$B$10,'Market Data'!$U$5:$AL$5,0))</x:f>
        <x:v>0.0076630179280876565</x:v>
      </x:c>
      <x:c r="AB70" s="101" t="n">
        <x:f>INDEX('Market Data'!$U72:$AL72,1,MATCH('Portfolio'!$B$11,'Market Data'!$U$5:$AL$5,0))</x:f>
        <x:v>0.0017082691326082422</x:v>
      </x:c>
      <x:c r="AC70" s="101" t="n">
        <x:f>INDEX('Market Data'!$U72:$AL72,1,MATCH('Portfolio'!$B$12,'Market Data'!$U$5:$AL$5,0))</x:f>
        <x:v>0.007778530578574028</x:v>
      </x:c>
      <x:c r="AD70" s="101" t="n">
        <x:f>INDEX('Market Data'!$U72:$AL72,1,MATCH('Portfolio'!$B$13,'Market Data'!$U$5:$AL$5,0))</x:f>
        <x:v>0.005769005826991691</x:v>
      </x:c>
      <x:c r="AE70" s="101" t="n">
        <x:f>INDEX('Market Data'!$U72:$AL72,1,MATCH("SPY",'Market Data'!$U$5:$AL$5,0))</x:f>
        <x:v>0.005769005826991691</x:v>
      </x:c>
      <x:c r="AF70" s="101" t="n">
        <x:f>INDEX('Market Data'!$U72:$AL72,1,MATCH("QQQ",'Market Data'!$U$5:$AL$5,0))</x:f>
        <x:v>0.006764706060259584</x:v>
      </x:c>
      <x:c r="AG70" s="101" t="n">
        <x:f>INDEX('Market Data'!$U72:$AL72,1,MATCH("TLT",'Market Data'!$U$5:$AL$5,0))</x:f>
        <x:v>-0.0025310548322443616</x:v>
      </x:c>
      <x:c r="AH70" s="101" t="n">
        <x:f>INDEX('Market Data'!$U72:$AL72,1,MATCH("HYG",'Market Data'!$U$5:$AL$5,0))</x:f>
        <x:v>0.0011223180287482926</x:v>
      </x:c>
      <x:c r="AI70" s="101" t="n">
        <x:f>INDEX('Market Data'!$U72:$AL72,1,MATCH("GLD",'Market Data'!$U$5:$AL$5,0))</x:f>
        <x:v>0.007778530578574028</x:v>
      </x:c>
      <x:c r="AJ70" s="101" t="n">
        <x:f>INDEX('Market Data'!$U72:$AL72,1,MATCH("UUP",'Market Data'!$U$5:$AL$5,0))</x:f>
        <x:v>-0.0018162420327666462</x:v>
      </x:c>
      <x:c r="AK70" s="101" t="n">
        <x:f>INDEX('Market Data'!$U72:$AL72,1,MATCH("USO",'Market Data'!$U$5:$AL$5,0))</x:f>
        <x:v>0.019104167751141432</x:v>
      </x:c>
      <x:c r="AL70" s="101" t="n">
        <x:f>INDEX('Market Data'!$U72:$AL72,1,MATCH('Portfolio'!$D$20,'Market Data'!$U$5:$AL$5,0))</x:f>
        <x:v>0.005769005826991691</x:v>
      </x:c>
      <x:c r="AM70" s="74" t="str"/>
      <x:c r="AN70" s="74"/>
      <x:c r="AO70" s="74"/>
      <x:c r="AP70" s="74"/>
      <x:c r="AQ70" s="74"/>
      <x:c r="AR70" s="74"/>
      <x:c r="AS70" s="74"/>
      <x:c r="AT70" s="11" t="n">
        <x:f>A70</x:f>
        <x:v>46121</x:v>
      </x:c>
      <x:c r="AU70" s="13" t="n">
        <x:f>B70</x:f>
        <x:v>0.009983397551939707</x:v>
      </x:c>
      <x:c r="AV70" s="13" t="n">
        <x:f>'Market Data'!U72</x:f>
        <x:v>0.005769005826991691</x:v>
      </x:c>
      <x:c r="AW70" s="13" t="n">
        <x:f>'Market Data'!W72-'Market Data'!U72</x:f>
        <x:v>-0.000048648308473620006</x:v>
      </x:c>
      <x:c r="AX70" s="13" t="n">
        <x:f>'Market Data'!X72-'Market Data'!U72</x:f>
        <x:v>0.004899520910823574</x:v>
      </x:c>
      <x:c r="AY70" s="13" t="n">
        <x:f>'Market Data'!Y72-'Market Data'!U72</x:f>
        <x:v>0.002012117907038702</x:v>
      </x:c>
      <x:c r="AZ70" s="35" t="n">
        <x:f>AZ69*(1+AV70)</x:f>
        <x:v>0.9979460322956973</x:v>
      </x:c>
      <x:c r="BA70" s="35" t="n">
        <x:f>BA69*(1+AW70)</x:f>
        <x:v>1.058442196810952</x:v>
      </x:c>
      <x:c r="BB70" s="35" t="n">
        <x:f>BB69*(1+AX70)</x:f>
        <x:v>1.0443195529701905</x:v>
      </x:c>
      <x:c r="BC70" s="35" t="n">
        <x:f>BC69*(1+AY70)</x:f>
        <x:v>1.104364538794187</x:v>
      </x:c>
      <x:c r="BG70" s="13" t="n">
        <x:f>0.5*AI70+0.5*AK70</x:f>
        <x:v>0.01344134916485773</x:v>
      </x:c>
      <x:c r="BH70" s="13" t="n">
        <x:f>0.5*AJ70-0.5*AG70</x:f>
        <x:v>0.0003574063997388577</x:v>
      </x:c>
    </x:row>
    <x:row r="71">
      <x:c r="A71" s="100" t="n">
        <x:f>'Market Data'!A73</x:f>
        <x:v>46122</x:v>
      </x:c>
      <x:c r="B71" s="101" t="n">
        <x:f>'Portfolio'!$F$6*INDEX('Market Data'!$U73:$AL73,1,MATCH('Portfolio'!$B$6,'Market Data'!$U$5:$AL$5,0))+'Portfolio'!$F$7*INDEX('Market Data'!$U73:$AL73,1,MATCH('Portfolio'!$B$7,'Market Data'!$U$5:$AL$5,0))+'Portfolio'!$F$8*INDEX('Market Data'!$U73:$AL73,1,MATCH('Portfolio'!$B$8,'Market Data'!$U$5:$AL$5,0))+'Portfolio'!$F$9*INDEX('Market Data'!$U73:$AL73,1,MATCH('Portfolio'!$B$9,'Market Data'!$U$5:$AL$5,0))+'Portfolio'!$F$10*INDEX('Market Data'!$U73:$AL73,1,MATCH('Portfolio'!$B$10,'Market Data'!$U$5:$AL$5,0))+'Portfolio'!$F$11*INDEX('Market Data'!$U73:$AL73,1,MATCH('Portfolio'!$B$11,'Market Data'!$U$5:$AL$5,0))+'Portfolio'!$F$12*INDEX('Market Data'!$U73:$AL73,1,MATCH('Portfolio'!$B$12,'Market Data'!$U$5:$AL$5,0))+'Portfolio'!$F$13*INDEX('Market Data'!$U73:$AL73,1,MATCH('Portfolio'!$B$13,'Market Data'!$U$5:$AL$5,0))</x:f>
        <x:v>0.0012687661660124615</x:v>
      </x:c>
      <x:c r="C71" s="101" t="n">
        <x:f>-'Portfolio'!$D$24*INDEX('Market Data'!$U73:$AL73,1,MATCH('Portfolio'!$D$20,'Market Data'!$U$5:$AL$5,0))</x:f>
        <x:v>0.0004866959246034529</x:v>
      </x:c>
      <x:c r="D71" s="101" t="n">
        <x:f>B71+C71</x:f>
        <x:v>0.0017554620906159145</x:v>
      </x:c>
      <x:c r="E71" s="101" t="n">
        <x:f>'Market Data'!U73</x:f>
        <x:v>-0.0006617045143784139</x:v>
      </x:c>
      <x:c r="F71" s="101" t="n">
        <x:f>'Market Data'!V73</x:f>
        <x:v>0.0014421643720912147</x:v>
      </x:c>
      <x:c r="G71" s="101" t="n">
        <x:f>'Market Data'!W73</x:f>
        <x:v>-0.002519425769022532</x:v>
      </x:c>
      <x:c r="H71" s="102" t="n">
        <x:f>H70*(1+B71)</x:f>
        <x:v>1.0781686940162447</x:v>
      </x:c>
      <x:c r="I71" s="102" t="n">
        <x:f>I70*(1+D71)</x:f>
        <x:v>1.082712164354595</x:v>
      </x:c>
      <x:c r="J71" s="102" t="n">
        <x:f>J70*(1+E71)</x:f>
        <x:v>0.9972856869010213</x:v>
      </x:c>
      <x:c r="K71" s="102" t="n">
        <x:f>K70*(1+F71)</x:f>
        <x:v>0.9979131274699531</x:v>
      </x:c>
      <x:c r="L71" s="102" t="n">
        <x:f>L70*(1+G71)</x:f>
        <x:v>1.0521939105560594</x:v>
      </x:c>
      <x:c r="M71" s="102" t="n">
        <x:f>MAX(M70,H71)</x:f>
        <x:v>1.1096930851600646</x:v>
      </x:c>
      <x:c r="N71" s="98" t="n">
        <x:f>H71/M71-1</x:f>
        <x:v>-0.028408207247026973</x:v>
      </x:c>
      <x:c r="O71" s="102" t="n">
        <x:f>MAX(O70,I71)</x:f>
        <x:v>1.098561834028666</x:v>
      </x:c>
      <x:c r="P71" s="98" t="n">
        <x:f>I71/O71-1</x:f>
        <x:v>-0.014427653667838491</x:v>
      </x:c>
      <x:c r="Q71" s="102" t="n">
        <x:f>MAX(Q70,J71)</x:f>
        <x:v>1.0180336239519354</x:v>
      </x:c>
      <x:c r="R71" s="98" t="n">
        <x:f>J71/Q71-1</x:f>
        <x:v>-0.020380404500169758</x:v>
      </x:c>
      <x:c r="S71" s="102" t="n">
        <x:f>MAX(S70,K71)</x:f>
        <x:v>1.0327830771142004</x:v>
      </x:c>
      <x:c r="T71" s="98" t="n">
        <x:f>K71/S71-1</x:f>
        <x:v>-0.03376309160843416</x:v>
      </x:c>
      <x:c r="U71" s="102" t="n">
        <x:f>MAX(U70,L71)</x:f>
        <x:v>1.0844521503640687</x:v>
      </x:c>
      <x:c r="V71" s="98" t="n">
        <x:f>L71/U71-1</x:f>
        <x:v>-0.029746116319820715</x:v>
      </x:c>
      <x:c r="W71" s="101" t="n">
        <x:f>INDEX('Market Data'!$U73:$AL73,1,MATCH('Portfolio'!$B$6,'Market Data'!$U$5:$AL$5,0))</x:f>
        <x:v>0.025664770571296014</x:v>
      </x:c>
      <x:c r="X71" s="101" t="n">
        <x:f>INDEX('Market Data'!$U73:$AL73,1,MATCH('Portfolio'!$B$7,'Market Data'!$U$5:$AL$5,0))</x:f>
        <x:v>-0.0021826345649025303</x:v>
      </x:c>
      <x:c r="Y71" s="101" t="n">
        <x:f>INDEX('Market Data'!$U73:$AL73,1,MATCH('Portfolio'!$B$8,'Market Data'!$U$5:$AL$5,0))</x:f>
        <x:v>0.013981204265338887</x:v>
      </x:c>
      <x:c r="Z71" s="101" t="n">
        <x:f>INDEX('Market Data'!$U73:$AL73,1,MATCH('Portfolio'!$B$9,'Market Data'!$U$5:$AL$5,0))</x:f>
        <x:v>-0.016457460823261494</x:v>
      </x:c>
      <x:c r="AA71" s="101" t="n">
        <x:f>INDEX('Market Data'!$U73:$AL73,1,MATCH('Portfolio'!$B$10,'Market Data'!$U$5:$AL$5,0))</x:f>
        <x:v>-0.0014822259329182463</x:v>
      </x:c>
      <x:c r="AB71" s="101" t="n">
        <x:f>INDEX('Market Data'!$U73:$AL73,1,MATCH('Portfolio'!$B$11,'Market Data'!$U$5:$AL$5,0))</x:f>
        <x:v>-0.03251844670952564</x:v>
      </x:c>
      <x:c r="AC71" s="101" t="n">
        <x:f>INDEX('Market Data'!$U73:$AL73,1,MATCH('Portfolio'!$B$12,'Market Data'!$U$5:$AL$5,0))</x:f>
        <x:v>-0.0017811851128632927</x:v>
      </x:c>
      <x:c r="AD71" s="101" t="n">
        <x:f>INDEX('Market Data'!$U73:$AL73,1,MATCH('Portfolio'!$B$13,'Market Data'!$U$5:$AL$5,0))</x:f>
        <x:v>-0.0006617045143784139</x:v>
      </x:c>
      <x:c r="AE71" s="101" t="n">
        <x:f>INDEX('Market Data'!$U73:$AL73,1,MATCH("SPY",'Market Data'!$U$5:$AL$5,0))</x:f>
        <x:v>-0.0006617045143784139</x:v>
      </x:c>
      <x:c r="AF71" s="101" t="n">
        <x:f>INDEX('Market Data'!$U73:$AL73,1,MATCH("QQQ",'Market Data'!$U$5:$AL$5,0))</x:f>
        <x:v>0.0014421643720912147</x:v>
      </x:c>
      <x:c r="AG71" s="101" t="n">
        <x:f>INDEX('Market Data'!$U73:$AL73,1,MATCH("TLT",'Market Data'!$U$5:$AL$5,0))</x:f>
        <x:v>-0.0024221252164197127</x:v>
      </x:c>
      <x:c r="AH71" s="101" t="n">
        <x:f>INDEX('Market Data'!$U73:$AL73,1,MATCH("HYG",'Market Data'!$U$5:$AL$5,0))</x:f>
        <x:v>-0.003985795620127797</x:v>
      </x:c>
      <x:c r="AI71" s="101" t="n">
        <x:f>INDEX('Market Data'!$U73:$AL73,1,MATCH("GLD",'Market Data'!$U$5:$AL$5,0))</x:f>
        <x:v>-0.0017811851128632927</x:v>
      </x:c>
      <x:c r="AJ71" s="101" t="n">
        <x:f>INDEX('Market Data'!$U73:$AL73,1,MATCH("UUP",'Market Data'!$U$5:$AL$5,0))</x:f>
        <x:v>-0.0014555680074606059</x:v>
      </x:c>
      <x:c r="AK71" s="101" t="n">
        <x:f>INDEX('Market Data'!$U73:$AL73,1,MATCH("USO",'Market Data'!$U$5:$AL$5,0))</x:f>
        <x:v>-0.01685569789760788</x:v>
      </x:c>
      <x:c r="AL71" s="101" t="n">
        <x:f>INDEX('Market Data'!$U73:$AL73,1,MATCH('Portfolio'!$D$20,'Market Data'!$U$5:$AL$5,0))</x:f>
        <x:v>-0.0006617045143784139</x:v>
      </x:c>
      <x:c r="AM71" s="74" t="str"/>
      <x:c r="AN71" s="74"/>
      <x:c r="AO71" s="74"/>
      <x:c r="AP71" s="74"/>
      <x:c r="AQ71" s="74"/>
      <x:c r="AR71" s="74"/>
      <x:c r="AS71" s="74"/>
      <x:c r="AT71" s="11" t="n">
        <x:f>A71</x:f>
        <x:v>46122</x:v>
      </x:c>
      <x:c r="AU71" s="13" t="n">
        <x:f>B71</x:f>
        <x:v>0.0012687661660124615</x:v>
      </x:c>
      <x:c r="AV71" s="13" t="n">
        <x:f>'Market Data'!U73</x:f>
        <x:v>-0.0006617045143784139</x:v>
      </x:c>
      <x:c r="AW71" s="13" t="n">
        <x:f>'Market Data'!W73-'Market Data'!U73</x:f>
        <x:v>-0.001857721254644118</x:v>
      </x:c>
      <x:c r="AX71" s="13" t="n">
        <x:f>'Market Data'!X73-'Market Data'!U73</x:f>
        <x:v>0.004586864455954798</x:v>
      </x:c>
      <x:c r="AY71" s="13" t="n">
        <x:f>'Market Data'!Y73-'Market Data'!U73</x:f>
        <x:v>-0.0038530774780370924</x:v>
      </x:c>
      <x:c r="AZ71" s="35" t="n">
        <x:f>AZ70*(1+AV71)</x:f>
        <x:v>0.9972856869010213</x:v>
      </x:c>
      <x:c r="BA71" s="35" t="n">
        <x:f>BA70*(1+AW71)</x:f>
        <x:v>1.056475906245124</x:v>
      </x:c>
      <x:c r="BB71" s="35" t="n">
        <x:f>BB70*(1+AX71)</x:f>
        <x:v>1.049109705208368</x:v>
      </x:c>
      <x:c r="BC71" s="35" t="n">
        <x:f>BC70*(1+AY71)</x:f>
        <x:v>1.1001093366622163</x:v>
      </x:c>
      <x:c r="BG71" s="13" t="n">
        <x:f>0.5*AI71+0.5*AK71</x:f>
        <x:v>-0.009318441505235586</x:v>
      </x:c>
      <x:c r="BH71" s="13" t="n">
        <x:f>0.5*AJ71-0.5*AG71</x:f>
        <x:v>0.0004832786044795534</x:v>
      </x:c>
    </x:row>
    <x:row r="72">
      <x:c r="A72" s="100" t="n">
        <x:f>'Market Data'!A74</x:f>
        <x:v>46125</x:v>
      </x:c>
      <x:c r="B72" s="101" t="n">
        <x:f>'Portfolio'!$F$6*INDEX('Market Data'!$U74:$AL74,1,MATCH('Portfolio'!$B$6,'Market Data'!$U$5:$AL$5,0))+'Portfolio'!$F$7*INDEX('Market Data'!$U74:$AL74,1,MATCH('Portfolio'!$B$7,'Market Data'!$U$5:$AL$5,0))+'Portfolio'!$F$8*INDEX('Market Data'!$U74:$AL74,1,MATCH('Portfolio'!$B$8,'Market Data'!$U$5:$AL$5,0))+'Portfolio'!$F$9*INDEX('Market Data'!$U74:$AL74,1,MATCH('Portfolio'!$B$9,'Market Data'!$U$5:$AL$5,0))+'Portfolio'!$F$10*INDEX('Market Data'!$U74:$AL74,1,MATCH('Portfolio'!$B$10,'Market Data'!$U$5:$AL$5,0))+'Portfolio'!$F$11*INDEX('Market Data'!$U74:$AL74,1,MATCH('Portfolio'!$B$11,'Market Data'!$U$5:$AL$5,0))+'Portfolio'!$F$12*INDEX('Market Data'!$U74:$AL74,1,MATCH('Portfolio'!$B$12,'Market Data'!$U$5:$AL$5,0))+'Portfolio'!$F$13*INDEX('Market Data'!$U74:$AL74,1,MATCH('Portfolio'!$B$13,'Market Data'!$U$5:$AL$5,0))</x:f>
        <x:v>0.0003143194365825346</x:v>
      </x:c>
      <x:c r="C72" s="101" t="n">
        <x:f>-'Portfolio'!$D$24*INDEX('Market Data'!$U74:$AL74,1,MATCH('Portfolio'!$D$20,'Market Data'!$U$5:$AL$5,0))</x:f>
        <x:v>-0.0071878014113056915</x:v>
      </x:c>
      <x:c r="D72" s="101" t="n">
        <x:f>B72+C72</x:f>
        <x:v>-0.006873481974723157</x:v>
      </x:c>
      <x:c r="E72" s="101" t="n">
        <x:f>'Market Data'!U74</x:f>
        <x:v>0.009772427509418202</x:v>
      </x:c>
      <x:c r="F72" s="101" t="n">
        <x:f>'Market Data'!V74</x:f>
        <x:v>0.010342492251355084</x:v>
      </x:c>
      <x:c r="G72" s="101" t="n">
        <x:f>'Market Data'!W74</x:f>
        <x:v>0.014427833425844305</x:v>
      </x:c>
      <x:c r="H72" s="102" t="n">
        <x:f>H71*(1+B72)</x:f>
        <x:v>1.0785075833926887</x:v>
      </x:c>
      <x:c r="I72" s="102" t="n">
        <x:f>I71*(1+D72)</x:f>
        <x:v>1.07527016180909</x:v>
      </x:c>
      <x:c r="J72" s="102" t="n">
        <x:f>J71*(1+E72)</x:f>
        <x:v>1.007031588982442</x:v>
      </x:c>
      <x:c r="K72" s="102" t="n">
        <x:f>K71*(1+F72)</x:f>
        <x:v>1.0082340362583366</x:v>
      </x:c>
      <x:c r="L72" s="102" t="n">
        <x:f>L71*(1+G72)</x:f>
        <x:v>1.06737478902925</x:v>
      </x:c>
      <x:c r="M72" s="102" t="n">
        <x:f>MAX(M71,H72)</x:f>
        <x:v>1.1096930851600646</x:v>
      </x:c>
      <x:c r="N72" s="98" t="n">
        <x:f>H72/M72-1</x:f>
        <x:v>-0.028102817062140795</x:v>
      </x:c>
      <x:c r="O72" s="102" t="n">
        <x:f>MAX(O71,I72)</x:f>
        <x:v>1.098561834028666</x:v>
      </x:c>
      <x:c r="P72" s="98" t="n">
        <x:f>I72/O72-1</x:f>
        <x:v>-0.021201967425138246</x:v>
      </x:c>
      <x:c r="Q72" s="102" t="n">
        <x:f>MAX(Q71,J72)</x:f>
        <x:v>1.0180336239519354</x:v>
      </x:c>
      <x:c r="R72" s="98" t="n">
        <x:f>J72/Q72-1</x:f>
        <x:v>-0.010807143016342002</x:v>
      </x:c>
      <x:c r="S72" s="102" t="n">
        <x:f>MAX(S71,K72)</x:f>
        <x:v>1.0327830771142004</x:v>
      </x:c>
      <x:c r="T72" s="98" t="n">
        <x:f>K72/S72-1</x:f>
        <x:v>-0.023769793870421108</x:v>
      </x:c>
      <x:c r="U72" s="102" t="n">
        <x:f>MAX(U71,L72)</x:f>
        <x:v>1.0844521503640687</x:v>
      </x:c>
      <x:c r="V72" s="98" t="n">
        <x:f>L72/U72-1</x:f>
        <x:v>-0.015747454905304603</x:v>
      </x:c>
      <x:c r="W72" s="101" t="n">
        <x:f>INDEX('Market Data'!$U74:$AL74,1,MATCH('Portfolio'!$B$6,'Market Data'!$U$5:$AL$5,0))</x:f>
        <x:v>0.0036048719201053903</x:v>
      </x:c>
      <x:c r="X72" s="101" t="n">
        <x:f>INDEX('Market Data'!$U74:$AL74,1,MATCH('Portfolio'!$B$7,'Market Data'!$U$5:$AL$5,0))</x:f>
        <x:v>0.014194354711477786</x:v>
      </x:c>
      <x:c r="Y72" s="101" t="n">
        <x:f>INDEX('Market Data'!$U74:$AL74,1,MATCH('Portfolio'!$B$8,'Market Data'!$U$5:$AL$5,0))</x:f>
        <x:v>-0.00277926907921211</x:v>
      </x:c>
      <x:c r="Z72" s="101" t="n">
        <x:f>INDEX('Market Data'!$U74:$AL74,1,MATCH('Portfolio'!$B$9,'Market Data'!$U$5:$AL$5,0))</x:f>
        <x:v>-0.010559157363366323</x:v>
      </x:c>
      <x:c r="AA72" s="101" t="n">
        <x:f>INDEX('Market Data'!$U74:$AL74,1,MATCH('Portfolio'!$B$10,'Market Data'!$U$5:$AL$5,0))</x:f>
        <x:v>0.01229546105901469</x:v>
      </x:c>
      <x:c r="AB72" s="101" t="n">
        <x:f>INDEX('Market Data'!$U74:$AL74,1,MATCH('Portfolio'!$B$11,'Market Data'!$U$5:$AL$5,0))</x:f>
        <x:v>-0.017647049085310118</x:v>
      </x:c>
      <x:c r="AC72" s="101" t="n">
        <x:f>INDEX('Market Data'!$U74:$AL74,1,MATCH('Portfolio'!$B$12,'Market Data'!$U$5:$AL$5,0))</x:f>
        <x:v>-0.004049183335572026</x:v>
      </x:c>
      <x:c r="AD72" s="101" t="n">
        <x:f>INDEX('Market Data'!$U74:$AL74,1,MATCH('Portfolio'!$B$13,'Market Data'!$U$5:$AL$5,0))</x:f>
        <x:v>0.009772427509418202</x:v>
      </x:c>
      <x:c r="AE72" s="101" t="n">
        <x:f>INDEX('Market Data'!$U74:$AL74,1,MATCH("SPY",'Market Data'!$U$5:$AL$5,0))</x:f>
        <x:v>0.009772427509418202</x:v>
      </x:c>
      <x:c r="AF72" s="101" t="n">
        <x:f>INDEX('Market Data'!$U74:$AL74,1,MATCH("QQQ",'Market Data'!$U$5:$AL$5,0))</x:f>
        <x:v>0.010342492251355084</x:v>
      </x:c>
      <x:c r="AG72" s="101" t="n">
        <x:f>INDEX('Market Data'!$U74:$AL74,1,MATCH("TLT",'Market Data'!$U$5:$AL$5,0))</x:f>
        <x:v>0.003006077163713261</x:v>
      </x:c>
      <x:c r="AH72" s="101" t="n">
        <x:f>INDEX('Market Data'!$U74:$AL74,1,MATCH("HYG",'Market Data'!$U$5:$AL$5,0))</x:f>
        <x:v>0.00375172227528231</x:v>
      </x:c>
      <x:c r="AI72" s="101" t="n">
        <x:f>INDEX('Market Data'!$U74:$AL74,1,MATCH("GLD",'Market Data'!$U$5:$AL$5,0))</x:f>
        <x:v>-0.004049183335572026</x:v>
      </x:c>
      <x:c r="AJ72" s="101" t="n">
        <x:f>INDEX('Market Data'!$U74:$AL74,1,MATCH("UUP",'Market Data'!$U$5:$AL$5,0))</x:f>
        <x:v>-0.002186638925773532</x:v>
      </x:c>
      <x:c r="AK72" s="101" t="n">
        <x:f>INDEX('Market Data'!$U74:$AL74,1,MATCH("USO",'Market Data'!$U$5:$AL$5,0))</x:f>
        <x:v>0.02924212093256595</x:v>
      </x:c>
      <x:c r="AL72" s="101" t="n">
        <x:f>INDEX('Market Data'!$U74:$AL74,1,MATCH('Portfolio'!$D$20,'Market Data'!$U$5:$AL$5,0))</x:f>
        <x:v>0.009772427509418202</x:v>
      </x:c>
      <x:c r="AM72" s="74" t="str"/>
      <x:c r="AN72" s="74"/>
      <x:c r="AO72" s="74"/>
      <x:c r="AP72" s="74"/>
      <x:c r="AQ72" s="74"/>
      <x:c r="AR72" s="74"/>
      <x:c r="AS72" s="74"/>
      <x:c r="AT72" s="11" t="n">
        <x:f>A72</x:f>
        <x:v>46125</x:v>
      </x:c>
      <x:c r="AU72" s="13" t="n">
        <x:f>B72</x:f>
        <x:v>0.0003143194365825346</x:v>
      </x:c>
      <x:c r="AV72" s="13" t="n">
        <x:f>'Market Data'!U74</x:f>
        <x:v>0.009772427509418202</x:v>
      </x:c>
      <x:c r="AW72" s="13" t="n">
        <x:f>'Market Data'!W74-'Market Data'!U74</x:f>
        <x:v>0.004655405916426103</x:v>
      </x:c>
      <x:c r="AX72" s="13" t="n">
        <x:f>'Market Data'!X74-'Market Data'!U74</x:f>
        <x:v>0.0001348111648939998</x:v>
      </x:c>
      <x:c r="AY72" s="13" t="n">
        <x:f>'Market Data'!Y74-'Market Data'!U74</x:f>
        <x:v>-0.0010962076128775422</x:v>
      </x:c>
      <x:c r="AZ72" s="35" t="n">
        <x:f>AZ71*(1+AV72)</x:f>
        <x:v>1.007031588982442</x:v>
      </x:c>
      <x:c r="BA72" s="35" t="n">
        <x:f>BA71*(1+AW72)</x:f>
        <x:v>1.0613942304296193</x:v>
      </x:c>
      <x:c r="BB72" s="35" t="n">
        <x:f>BB71*(1+AX72)</x:f>
        <x:v>1.0492511369098287</x:v>
      </x:c>
      <x:c r="BC72" s="35" t="n">
        <x:f>BC71*(1+AY72)</x:f>
        <x:v>1.0989033884323696</x:v>
      </x:c>
      <x:c r="BG72" s="13" t="n">
        <x:f>0.5*AI72+0.5*AK72</x:f>
        <x:v>0.012596468798496963</x:v>
      </x:c>
      <x:c r="BH72" s="13" t="n">
        <x:f>0.5*AJ72-0.5*AG72</x:f>
        <x:v>-0.0025963580447433965</x:v>
      </x:c>
    </x:row>
    <x:row r="73">
      <x:c r="A73" s="100" t="n">
        <x:f>'Market Data'!A75</x:f>
        <x:v>46126</x:v>
      </x:c>
      <x:c r="B73" s="101" t="n">
        <x:f>'Portfolio'!$F$6*INDEX('Market Data'!$U75:$AL75,1,MATCH('Portfolio'!$B$6,'Market Data'!$U$5:$AL$5,0))+'Portfolio'!$F$7*INDEX('Market Data'!$U75:$AL75,1,MATCH('Portfolio'!$B$7,'Market Data'!$U$5:$AL$5,0))+'Portfolio'!$F$8*INDEX('Market Data'!$U75:$AL75,1,MATCH('Portfolio'!$B$8,'Market Data'!$U$5:$AL$5,0))+'Portfolio'!$F$9*INDEX('Market Data'!$U75:$AL75,1,MATCH('Portfolio'!$B$9,'Market Data'!$U$5:$AL$5,0))+'Portfolio'!$F$10*INDEX('Market Data'!$U75:$AL75,1,MATCH('Portfolio'!$B$10,'Market Data'!$U$5:$AL$5,0))+'Portfolio'!$F$11*INDEX('Market Data'!$U75:$AL75,1,MATCH('Portfolio'!$B$11,'Market Data'!$U$5:$AL$5,0))+'Portfolio'!$F$12*INDEX('Market Data'!$U75:$AL75,1,MATCH('Portfolio'!$B$12,'Market Data'!$U$5:$AL$5,0))+'Portfolio'!$F$13*INDEX('Market Data'!$U75:$AL75,1,MATCH('Portfolio'!$B$13,'Market Data'!$U$5:$AL$5,0))</x:f>
        <x:v>0.026083100215956823</x:v>
      </x:c>
      <x:c r="C73" s="101" t="n">
        <x:f>-'Portfolio'!$D$24*INDEX('Market Data'!$U75:$AL75,1,MATCH('Portfolio'!$D$20,'Market Data'!$U$5:$AL$5,0))</x:f>
        <x:v>-0.008962164081768826</x:v>
      </x:c>
      <x:c r="D73" s="101" t="n">
        <x:f>B73+C73</x:f>
        <x:v>0.017120936134187997</x:v>
      </x:c>
      <x:c r="E73" s="101" t="n">
        <x:f>'Market Data'!U75</x:f>
        <x:v>0.01218482451098879</x:v>
      </x:c>
      <x:c r="F73" s="101" t="n">
        <x:f>'Market Data'!V75</x:f>
        <x:v>0.01815697886050316</x:v>
      </x:c>
      <x:c r="G73" s="101" t="n">
        <x:f>'Market Data'!W75</x:f>
        <x:v>0.013770107585256985</x:v>
      </x:c>
      <x:c r="H73" s="102" t="n">
        <x:f>H72*(1+B73)</x:f>
        <x:v>1.1066384047739894</x:v>
      </x:c>
      <x:c r="I73" s="102" t="n">
        <x:f>I72*(1+D73)</x:f>
        <x:v>1.0936797935764215</x:v>
      </x:c>
      <x:c r="J73" s="102" t="n">
        <x:f>J72*(1+E73)</x:f>
        <x:v>1.0193020921712153</x:v>
      </x:c>
      <x:c r="K73" s="102" t="n">
        <x:f>K72*(1+F73)</x:f>
        <x:v>1.026540520341119</x:v>
      </x:c>
      <x:c r="L73" s="102" t="n">
        <x:f>L72*(1+G73)</x:f>
        <x:v>1.0820726547079738</x:v>
      </x:c>
      <x:c r="M73" s="102" t="n">
        <x:f>MAX(M72,H73)</x:f>
        <x:v>1.1096930851600646</x:v>
      </x:c>
      <x:c r="N73" s="98" t="n">
        <x:f>H73/M73-1</x:f>
        <x:v>-0.00275272543996663</x:v>
      </x:c>
      <x:c r="O73" s="102" t="n">
        <x:f>MAX(O72,I73)</x:f>
        <x:v>1.098561834028666</x:v>
      </x:c>
      <x:c r="P73" s="98" t="n">
        <x:f>I73/O73-1</x:f>
        <x:v>-0.004444028821155244</x:v>
      </x:c>
      <x:c r="Q73" s="102" t="n">
        <x:f>MAX(Q72,J73)</x:f>
        <x:v>1.0193020921712153</x:v>
      </x:c>
      <x:c r="R73" s="98" t="n">
        <x:f>J73/Q73-1</x:f>
        <x:v>0</x:v>
      </x:c>
      <x:c r="S73" s="102" t="n">
        <x:f>MAX(S72,K73)</x:f>
        <x:v>1.0327830771142004</x:v>
      </x:c>
      <x:c r="T73" s="98" t="n">
        <x:f>K73/S73-1</x:f>
        <x:v>-0.0060444026547415985</x:v>
      </x:c>
      <x:c r="U73" s="102" t="n">
        <x:f>MAX(U72,L73)</x:f>
        <x:v>1.0844521503640687</x:v>
      </x:c>
      <x:c r="V73" s="98" t="n">
        <x:f>L73/U73-1</x:f>
        <x:v>-0.0021941914682875874</x:v>
      </x:c>
      <x:c r="W73" s="101" t="n">
        <x:f>INDEX('Market Data'!$U75:$AL75,1,MATCH('Portfolio'!$B$6,'Market Data'!$U$5:$AL$5,0))</x:f>
        <x:v>0.038032848706683</x:v>
      </x:c>
      <x:c r="X73" s="101" t="n">
        <x:f>INDEX('Market Data'!$U75:$AL75,1,MATCH('Portfolio'!$B$7,'Market Data'!$U$5:$AL$5,0))</x:f>
        <x:v>0.0916635546438882</x:v>
      </x:c>
      <x:c r="Y73" s="101" t="n">
        <x:f>INDEX('Market Data'!$U75:$AL75,1,MATCH('Portfolio'!$B$8,'Market Data'!$U$5:$AL$5,0))</x:f>
        <x:v>0.027924342777110756</x:v>
      </x:c>
      <x:c r="Z73" s="101" t="n">
        <x:f>INDEX('Market Data'!$U75:$AL75,1,MATCH('Portfolio'!$B$9,'Market Data'!$U$5:$AL$5,0))</x:f>
        <x:v>-0.0075842685527821585</x:v>
      </x:c>
      <x:c r="AA73" s="101" t="n">
        <x:f>INDEX('Market Data'!$U75:$AL75,1,MATCH('Portfolio'!$B$10,'Market Data'!$U$5:$AL$5,0))</x:f>
        <x:v>-0.008161195883457983</x:v>
      </x:c>
      <x:c r="AB73" s="101" t="n">
        <x:f>INDEX('Market Data'!$U75:$AL75,1,MATCH('Portfolio'!$B$11,'Market Data'!$U$5:$AL$5,0))</x:f>
        <x:v>-0.006168091253446639</x:v>
      </x:c>
      <x:c r="AC73" s="101" t="n">
        <x:f>INDEX('Market Data'!$U75:$AL75,1,MATCH('Portfolio'!$B$12,'Market Data'!$U$5:$AL$5,0))</x:f>
        <x:v>0.022349346089928224</x:v>
      </x:c>
      <x:c r="AD73" s="101" t="n">
        <x:f>INDEX('Market Data'!$U75:$AL75,1,MATCH('Portfolio'!$B$13,'Market Data'!$U$5:$AL$5,0))</x:f>
        <x:v>0.01218482451098879</x:v>
      </x:c>
      <x:c r="AE73" s="101" t="n">
        <x:f>INDEX('Market Data'!$U75:$AL75,1,MATCH("SPY",'Market Data'!$U$5:$AL$5,0))</x:f>
        <x:v>0.01218482451098879</x:v>
      </x:c>
      <x:c r="AF73" s="101" t="n">
        <x:f>INDEX('Market Data'!$U75:$AL75,1,MATCH("QQQ",'Market Data'!$U$5:$AL$5,0))</x:f>
        <x:v>0.01815697886050316</x:v>
      </x:c>
      <x:c r="AG73" s="101" t="n">
        <x:f>INDEX('Market Data'!$U75:$AL75,1,MATCH("TLT",'Market Data'!$U$5:$AL$5,0))</x:f>
        <x:v>0.005302690664365173</x:v>
      </x:c>
      <x:c r="AH73" s="101" t="n">
        <x:f>INDEX('Market Data'!$U75:$AL75,1,MATCH("HYG",'Market Data'!$U$5:$AL$5,0))</x:f>
        <x:v>0.002990335055378157</x:v>
      </x:c>
      <x:c r="AI73" s="101" t="n">
        <x:f>INDEX('Market Data'!$U75:$AL75,1,MATCH("GLD",'Market Data'!$U$5:$AL$5,0))</x:f>
        <x:v>0.022349346089928224</x:v>
      </x:c>
      <x:c r="AJ73" s="101" t="n">
        <x:f>INDEX('Market Data'!$U75:$AL75,1,MATCH("UUP",'Market Data'!$U$5:$AL$5,0))</x:f>
        <x:v>-0.0021913611315356185</x:v>
      </x:c>
      <x:c r="AK73" s="101" t="n">
        <x:f>INDEX('Market Data'!$U75:$AL75,1,MATCH("USO",'Market Data'!$U$5:$AL$5,0))</x:f>
        <x:v>-0.03596172415881871</x:v>
      </x:c>
      <x:c r="AL73" s="101" t="n">
        <x:f>INDEX('Market Data'!$U75:$AL75,1,MATCH('Portfolio'!$D$20,'Market Data'!$U$5:$AL$5,0))</x:f>
        <x:v>0.01218482451098879</x:v>
      </x:c>
      <x:c r="AM73" s="74" t="str"/>
      <x:c r="AN73" s="74"/>
      <x:c r="AO73" s="74"/>
      <x:c r="AP73" s="74"/>
      <x:c r="AQ73" s="74"/>
      <x:c r="AR73" s="74"/>
      <x:c r="AS73" s="74"/>
      <x:c r="AT73" s="11" t="n">
        <x:f>A73</x:f>
        <x:v>46126</x:v>
      </x:c>
      <x:c r="AU73" s="13" t="n">
        <x:f>B73</x:f>
        <x:v>0.026083100215956823</x:v>
      </x:c>
      <x:c r="AV73" s="13" t="n">
        <x:f>'Market Data'!U75</x:f>
        <x:v>0.01218482451098879</x:v>
      </x:c>
      <x:c r="AW73" s="13" t="n">
        <x:f>'Market Data'!W75-'Market Data'!U75</x:f>
        <x:v>0.0015852830742681956</x:v>
      </x:c>
      <x:c r="AX73" s="13" t="n">
        <x:f>'Market Data'!X75-'Market Data'!U75</x:f>
        <x:v>0.003902448638047451</x:v>
      </x:c>
      <x:c r="AY73" s="13" t="n">
        <x:f>'Market Data'!Y75-'Market Data'!U75</x:f>
        <x:v>-0.0020194177132508706</x:v>
      </x:c>
      <x:c r="AZ73" s="35" t="n">
        <x:f>AZ72*(1+AV73)</x:f>
        <x:v>1.0193020921712153</x:v>
      </x:c>
      <x:c r="BA73" s="35" t="n">
        <x:f>BA72*(1+AW73)</x:f>
        <x:v>1.0630768407382454</x:v>
      </x:c>
      <x:c r="BB73" s="35" t="n">
        <x:f>BB72*(1+AX73)</x:f>
        <x:v>1.0533457855800323</x:v>
      </x:c>
      <x:c r="BC73" s="35" t="n">
        <x:f>BC72*(1+AY73)</x:f>
        <x:v>1.0966842434646178</x:v>
      </x:c>
      <x:c r="BG73" s="13" t="n">
        <x:f>0.5*AI73+0.5*AK73</x:f>
        <x:v>-0.0068061890344452425</x:v>
      </x:c>
      <x:c r="BH73" s="13" t="n">
        <x:f>0.5*AJ73-0.5*AG73</x:f>
        <x:v>-0.0037470258979503956</x:v>
      </x:c>
    </x:row>
    <x:row r="74">
      <x:c r="A74" s="100" t="n">
        <x:f>'Market Data'!A76</x:f>
        <x:v>46127</x:v>
      </x:c>
      <x:c r="B74" s="101" t="n">
        <x:f>'Portfolio'!$F$6*INDEX('Market Data'!$U76:$AL76,1,MATCH('Portfolio'!$B$6,'Market Data'!$U$5:$AL$5,0))+'Portfolio'!$F$7*INDEX('Market Data'!$U76:$AL76,1,MATCH('Portfolio'!$B$7,'Market Data'!$U$5:$AL$5,0))+'Portfolio'!$F$8*INDEX('Market Data'!$U76:$AL76,1,MATCH('Portfolio'!$B$8,'Market Data'!$U$5:$AL$5,0))+'Portfolio'!$F$9*INDEX('Market Data'!$U76:$AL76,1,MATCH('Portfolio'!$B$9,'Market Data'!$U$5:$AL$5,0))+'Portfolio'!$F$10*INDEX('Market Data'!$U76:$AL76,1,MATCH('Portfolio'!$B$10,'Market Data'!$U$5:$AL$5,0))+'Portfolio'!$F$11*INDEX('Market Data'!$U76:$AL76,1,MATCH('Portfolio'!$B$11,'Market Data'!$U$5:$AL$5,0))+'Portfolio'!$F$12*INDEX('Market Data'!$U76:$AL76,1,MATCH('Portfolio'!$B$12,'Market Data'!$U$5:$AL$5,0))+'Portfolio'!$F$13*INDEX('Market Data'!$U76:$AL76,1,MATCH('Portfolio'!$B$13,'Market Data'!$U$5:$AL$5,0))</x:f>
        <x:v>-0.0071370698010369575</x:v>
      </x:c>
      <x:c r="C74" s="101" t="n">
        <x:f>-'Portfolio'!$D$24*INDEX('Market Data'!$U76:$AL76,1,MATCH('Portfolio'!$D$20,'Market Data'!$U$5:$AL$5,0))</x:f>
        <x:v>-0.005804007987729347</x:v>
      </x:c>
      <x:c r="D74" s="101" t="n">
        <x:f>B74+C74</x:f>
        <x:v>-0.012941077788766304</x:v>
      </x:c>
      <x:c r="E74" s="101" t="n">
        <x:f>'Market Data'!U76</x:f>
        <x:v>0.00789104262604634</x:v>
      </x:c>
      <x:c r="F74" s="101" t="n">
        <x:f>'Market Data'!V76</x:f>
        <x:v>0.013999468879074328</x:v>
      </x:c>
      <x:c r="G74" s="101" t="n">
        <x:f>'Market Data'!W76</x:f>
        <x:v>0.0024933676830511953</x:v>
      </x:c>
      <x:c r="H74" s="102" t="n">
        <x:f>H73*(1+B74)</x:f>
        <x:v>1.0987402492346092</x:v>
      </x:c>
      <x:c r="I74" s="102" t="n">
        <x:f>I73*(1+D74)</x:f>
        <x:v>1.0795263982917471</x:v>
      </x:c>
      <x:c r="J74" s="102" t="n">
        <x:f>J73*(1+E74)</x:f>
        <x:v>1.0273454484293565</x:v>
      </x:c>
      <x:c r="K74" s="102" t="n">
        <x:f>K73*(1+F74)</x:f>
        <x:v>1.0409115424087434</x:v>
      </x:c>
      <x:c r="L74" s="102" t="n">
        <x:f>L73*(1+G74)</x:f>
        <x:v>1.0847706596959361</x:v>
      </x:c>
      <x:c r="M74" s="102" t="n">
        <x:f>MAX(M73,H74)</x:f>
        <x:v>1.1096930851600646</x:v>
      </x:c>
      <x:c r="N74" s="98" t="n">
        <x:f>H74/M74-1</x:f>
        <x:v>-0.009870148847395455</x:v>
      </x:c>
      <x:c r="O74" s="102" t="n">
        <x:f>MAX(O73,I74)</x:f>
        <x:v>1.098561834028666</x:v>
      </x:c>
      <x:c r="P74" s="98" t="n">
        <x:f>I74/O74-1</x:f>
        <x:v>-0.01732759608725143</x:v>
      </x:c>
      <x:c r="Q74" s="102" t="n">
        <x:f>MAX(Q73,J74)</x:f>
        <x:v>1.0273454484293565</x:v>
      </x:c>
      <x:c r="R74" s="98" t="n">
        <x:f>J74/Q74-1</x:f>
        <x:v>0</x:v>
      </x:c>
      <x:c r="S74" s="102" t="n">
        <x:f>MAX(S73,K74)</x:f>
        <x:v>1.0409115424087434</x:v>
      </x:c>
      <x:c r="T74" s="98" t="n">
        <x:f>K74/S74-1</x:f>
        <x:v>0</x:v>
      </x:c>
      <x:c r="U74" s="102" t="n">
        <x:f>MAX(U73,L74)</x:f>
        <x:v>1.0847706596959361</x:v>
      </x:c>
      <x:c r="V74" s="98" t="n">
        <x:f>L74/U74-1</x:f>
        <x:v>0</x:v>
      </x:c>
      <x:c r="W74" s="101" t="n">
        <x:f>INDEX('Market Data'!$U76:$AL76,1,MATCH('Portfolio'!$B$6,'Market Data'!$U$5:$AL$5,0))</x:f>
        <x:v>0.012009626504063453</x:v>
      </x:c>
      <x:c r="X74" s="101" t="n">
        <x:f>INDEX('Market Data'!$U76:$AL76,1,MATCH('Portfolio'!$B$7,'Market Data'!$U$5:$AL$5,0))</x:f>
        <x:v>-0.020250844219419806</x:v>
      </x:c>
      <x:c r="Y74" s="101" t="n">
        <x:f>INDEX('Market Data'!$U76:$AL76,1,MATCH('Portfolio'!$B$8,'Market Data'!$U$5:$AL$5,0))</x:f>
        <x:v>-0.01260890992064867</x:v>
      </x:c>
      <x:c r="Z74" s="101" t="n">
        <x:f>INDEX('Market Data'!$U76:$AL76,1,MATCH('Portfolio'!$B$9,'Market Data'!$U$5:$AL$5,0))</x:f>
        <x:v>-0.01893768612680824</x:v>
      </x:c>
      <x:c r="AA74" s="101" t="n">
        <x:f>INDEX('Market Data'!$U76:$AL76,1,MATCH('Portfolio'!$B$10,'Market Data'!$U$5:$AL$5,0))</x:f>
        <x:v>-0.01668164506679881</x:v>
      </x:c>
      <x:c r="AB74" s="101" t="n">
        <x:f>INDEX('Market Data'!$U76:$AL76,1,MATCH('Portfolio'!$B$11,'Market Data'!$U$5:$AL$5,0))</x:f>
        <x:v>0.010207273078515877</x:v>
      </x:c>
      <x:c r="AC74" s="101" t="n">
        <x:f>INDEX('Market Data'!$U76:$AL76,1,MATCH('Portfolio'!$B$12,'Market Data'!$U$5:$AL$5,0))</x:f>
        <x:v>-0.010402401583740839</x:v>
      </x:c>
      <x:c r="AD74" s="101" t="n">
        <x:f>INDEX('Market Data'!$U76:$AL76,1,MATCH('Portfolio'!$B$13,'Market Data'!$U$5:$AL$5,0))</x:f>
        <x:v>0.00789104262604634</x:v>
      </x:c>
      <x:c r="AE74" s="101" t="n">
        <x:f>INDEX('Market Data'!$U76:$AL76,1,MATCH("SPY",'Market Data'!$U$5:$AL$5,0))</x:f>
        <x:v>0.00789104262604634</x:v>
      </x:c>
      <x:c r="AF74" s="101" t="n">
        <x:f>INDEX('Market Data'!$U76:$AL76,1,MATCH("QQQ",'Market Data'!$U$5:$AL$5,0))</x:f>
        <x:v>0.013999468879074328</x:v>
      </x:c>
      <x:c r="AG74" s="101" t="n">
        <x:f>INDEX('Market Data'!$U76:$AL76,1,MATCH("TLT",'Market Data'!$U$5:$AL$5,0))</x:f>
        <x:v>-0.00435730022345171</x:v>
      </x:c>
      <x:c r="AH74" s="101" t="n">
        <x:f>INDEX('Market Data'!$U76:$AL76,1,MATCH("HYG",'Market Data'!$U$5:$AL$5,0))</x:f>
        <x:v>-0.0004967898684804517</x:v>
      </x:c>
      <x:c r="AI74" s="101" t="n">
        <x:f>INDEX('Market Data'!$U76:$AL76,1,MATCH("GLD",'Market Data'!$U$5:$AL$5,0))</x:f>
        <x:v>-0.010402401583740839</x:v>
      </x:c>
      <x:c r="AJ74" s="101" t="n">
        <x:f>INDEX('Market Data'!$U76:$AL76,1,MATCH("UUP",'Market Data'!$U$5:$AL$5,0))</x:f>
        <x:v>-0.001098051963102975</x:v>
      </x:c>
      <x:c r="AK74" s="101" t="n">
        <x:f>INDEX('Market Data'!$U76:$AL76,1,MATCH("USO",'Market Data'!$U$5:$AL$5,0))</x:f>
        <x:v>-0.010173614467130943</x:v>
      </x:c>
      <x:c r="AL74" s="101" t="n">
        <x:f>INDEX('Market Data'!$U76:$AL76,1,MATCH('Portfolio'!$D$20,'Market Data'!$U$5:$AL$5,0))</x:f>
        <x:v>0.00789104262604634</x:v>
      </x:c>
      <x:c r="AM74" s="74" t="str"/>
      <x:c r="AN74" s="74"/>
      <x:c r="AO74" s="74"/>
      <x:c r="AP74" s="74"/>
      <x:c r="AQ74" s="74"/>
      <x:c r="AR74" s="74"/>
      <x:c r="AS74" s="74"/>
      <x:c r="AT74" s="11" t="n">
        <x:f>A74</x:f>
        <x:v>46127</x:v>
      </x:c>
      <x:c r="AU74" s="13" t="n">
        <x:f>B74</x:f>
        <x:v>-0.0071370698010369575</x:v>
      </x:c>
      <x:c r="AV74" s="13" t="n">
        <x:f>'Market Data'!U76</x:f>
        <x:v>0.00789104262604634</x:v>
      </x:c>
      <x:c r="AW74" s="13" t="n">
        <x:f>'Market Data'!W76-'Market Data'!U76</x:f>
        <x:v>-0.005397674942995145</x:v>
      </x:c>
      <x:c r="AX74" s="13" t="n">
        <x:f>'Market Data'!X76-'Market Data'!U76</x:f>
        <x:v>-0.00914871566593467</x:v>
      </x:c>
      <x:c r="AY74" s="13" t="n">
        <x:f>'Market Data'!Y76-'Market Data'!U76</x:f>
        <x:v>-0.01143888158252293</x:v>
      </x:c>
      <x:c r="AZ74" s="35" t="n">
        <x:f>AZ73*(1+AV74)</x:f>
        <x:v>1.0273454484293565</x:v>
      </x:c>
      <x:c r="BA74" s="35" t="n">
        <x:f>BA73*(1+AW74)</x:f>
        <x:v>1.057338697512514</x:v>
      </x:c>
      <x:c r="BB74" s="35" t="n">
        <x:f>BB73*(1+AX74)</x:f>
        <x:v>1.04370902448985</x:v>
      </x:c>
      <x:c r="BC74" s="35" t="n">
        <x:f>BC73*(1+AY74)</x:f>
        <x:v>1.0841394022702073</x:v>
      </x:c>
      <x:c r="BG74" s="13" t="n">
        <x:f>0.5*AI74+0.5*AK74</x:f>
        <x:v>-0.01028800802543589</x:v>
      </x:c>
      <x:c r="BH74" s="13" t="n">
        <x:f>0.5*AJ74-0.5*AG74</x:f>
        <x:v>0.0016296241301743675</x:v>
      </x:c>
    </x:row>
    <x:row r="75">
      <x:c r="A75" s="100" t="n">
        <x:f>'Market Data'!A77</x:f>
        <x:v>46128</x:v>
      </x:c>
      <x:c r="B75" s="101" t="n">
        <x:f>'Portfolio'!$F$6*INDEX('Market Data'!$U77:$AL77,1,MATCH('Portfolio'!$B$6,'Market Data'!$U$5:$AL$5,0))+'Portfolio'!$F$7*INDEX('Market Data'!$U77:$AL77,1,MATCH('Portfolio'!$B$7,'Market Data'!$U$5:$AL$5,0))+'Portfolio'!$F$8*INDEX('Market Data'!$U77:$AL77,1,MATCH('Portfolio'!$B$8,'Market Data'!$U$5:$AL$5,0))+'Portfolio'!$F$9*INDEX('Market Data'!$U77:$AL77,1,MATCH('Portfolio'!$B$9,'Market Data'!$U$5:$AL$5,0))+'Portfolio'!$F$10*INDEX('Market Data'!$U77:$AL77,1,MATCH('Portfolio'!$B$10,'Market Data'!$U$5:$AL$5,0))+'Portfolio'!$F$11*INDEX('Market Data'!$U77:$AL77,1,MATCH('Portfolio'!$B$11,'Market Data'!$U$5:$AL$5,0))+'Portfolio'!$F$12*INDEX('Market Data'!$U77:$AL77,1,MATCH('Portfolio'!$B$12,'Market Data'!$U$5:$AL$5,0))+'Portfolio'!$F$13*INDEX('Market Data'!$U77:$AL77,1,MATCH('Portfolio'!$B$13,'Market Data'!$U$5:$AL$5,0))</x:f>
        <x:v>-0.0030943137911735715</x:v>
      </x:c>
      <x:c r="C75" s="101" t="n">
        <x:f>-'Portfolio'!$D$24*INDEX('Market Data'!$U77:$AL77,1,MATCH('Portfolio'!$D$20,'Market Data'!$U$5:$AL$5,0))</x:f>
        <x:v>-0.0018074004666618808</x:v>
      </x:c>
      <x:c r="D75" s="101" t="n">
        <x:f>B75+C75</x:f>
        <x:v>-0.004901714257835452</x:v>
      </x:c>
      <x:c r="E75" s="101" t="n">
        <x:f>'Market Data'!U77</x:f>
        <x:v>0.0024573146961406334</x:v>
      </x:c>
      <x:c r="F75" s="101" t="n">
        <x:f>'Market Data'!V77</x:f>
        <x:v>0.004816377928118731</x:v>
      </x:c>
      <x:c r="G75" s="101" t="n">
        <x:f>'Market Data'!W77</x:f>
        <x:v>0.002078672600526632</x:v>
      </x:c>
      <x:c r="H75" s="102" t="n">
        <x:f>H74*(1+B75)</x:f>
        <x:v>1.0953404021284852</x:v>
      </x:c>
      <x:c r="I75" s="102" t="n">
        <x:f>I74*(1+D75)</x:f>
        <x:v>1.0742348683535308</x:v>
      </x:c>
      <x:c r="J75" s="102" t="n">
        <x:f>J74*(1+E75)</x:f>
        <x:v>1.0298699594977951</x:v>
      </x:c>
      <x:c r="K75" s="102" t="n">
        <x:f>K74*(1+F75)</x:f>
        <x:v>1.045924965786725</x:v>
      </x:c>
      <x:c r="L75" s="102" t="n">
        <x:f>L74*(1+G75)</x:f>
        <x:v>1.0870255427441013</x:v>
      </x:c>
      <x:c r="M75" s="102" t="n">
        <x:f>MAX(M74,H75)</x:f>
        <x:v>1.1096930851600646</x:v>
      </x:c>
      <x:c r="N75" s="98" t="n">
        <x:f>H75/M75-1</x:f>
        <x:v>-0.012933921300869566</x:v>
      </x:c>
      <x:c r="O75" s="102" t="n">
        <x:f>MAX(O74,I75)</x:f>
        <x:v>1.098561834028666</x:v>
      </x:c>
      <x:c r="P75" s="98" t="n">
        <x:f>I75/O75-1</x:f>
        <x:v>-0.022144375420292017</x:v>
      </x:c>
      <x:c r="Q75" s="102" t="n">
        <x:f>MAX(Q74,J75)</x:f>
        <x:v>1.0298699594977951</x:v>
      </x:c>
      <x:c r="R75" s="98" t="n">
        <x:f>J75/Q75-1</x:f>
        <x:v>0</x:v>
      </x:c>
      <x:c r="S75" s="102" t="n">
        <x:f>MAX(S74,K75)</x:f>
        <x:v>1.045924965786725</x:v>
      </x:c>
      <x:c r="T75" s="98" t="n">
        <x:f>K75/S75-1</x:f>
        <x:v>0</x:v>
      </x:c>
      <x:c r="U75" s="102" t="n">
        <x:f>MAX(U74,L75)</x:f>
        <x:v>1.0870255427441013</x:v>
      </x:c>
      <x:c r="V75" s="98" t="n">
        <x:f>L75/U75-1</x:f>
        <x:v>0</x:v>
      </x:c>
      <x:c r="W75" s="101" t="n">
        <x:f>INDEX('Market Data'!$U77:$AL77,1,MATCH('Portfolio'!$B$6,'Market Data'!$U$5:$AL$5,0))</x:f>
        <x:v>-0.0026147732496876186</x:v>
      </x:c>
      <x:c r="X75" s="101" t="n">
        <x:f>INDEX('Market Data'!$U77:$AL77,1,MATCH('Portfolio'!$B$7,'Market Data'!$U$5:$AL$5,0))</x:f>
        <x:v>0.0021918794689073096</x:v>
      </x:c>
      <x:c r="Y75" s="101" t="n">
        <x:f>INDEX('Market Data'!$U77:$AL77,1,MATCH('Portfolio'!$B$8,'Market Data'!$U$5:$AL$5,0))</x:f>
        <x:v>-0.031325004082258134</x:v>
      </x:c>
      <x:c r="Z75" s="101" t="n">
        <x:f>INDEX('Market Data'!$U77:$AL77,1,MATCH('Portfolio'!$B$9,'Market Data'!$U$5:$AL$5,0))</x:f>
        <x:v>-0.0011491508657295313</x:v>
      </x:c>
      <x:c r="AA75" s="101" t="n">
        <x:f>INDEX('Market Data'!$U77:$AL77,1,MATCH('Portfolio'!$B$10,'Market Data'!$U$5:$AL$5,0))</x:f>
        <x:v>0.013140301225801565</x:v>
      </x:c>
      <x:c r="AB75" s="101" t="n">
        <x:f>INDEX('Market Data'!$U77:$AL77,1,MATCH('Portfolio'!$B$11,'Market Data'!$U$5:$AL$5,0))</x:f>
        <x:v>0.0024980738496578336</x:v>
      </x:c>
      <x:c r="AC75" s="101" t="n">
        <x:f>INDEX('Market Data'!$U77:$AL77,1,MATCH('Portfolio'!$B$12,'Market Data'!$U$5:$AL$5,0))</x:f>
        <x:v>-0.0008627455164704756</x:v>
      </x:c>
      <x:c r="AD75" s="101" t="n">
        <x:f>INDEX('Market Data'!$U77:$AL77,1,MATCH('Portfolio'!$B$13,'Market Data'!$U$5:$AL$5,0))</x:f>
        <x:v>0.0024573146961406334</x:v>
      </x:c>
      <x:c r="AE75" s="101" t="n">
        <x:f>INDEX('Market Data'!$U77:$AL77,1,MATCH("SPY",'Market Data'!$U$5:$AL$5,0))</x:f>
        <x:v>0.0024573146961406334</x:v>
      </x:c>
      <x:c r="AF75" s="101" t="n">
        <x:f>INDEX('Market Data'!$U77:$AL77,1,MATCH("QQQ",'Market Data'!$U$5:$AL$5,0))</x:f>
        <x:v>0.004816377928118731</x:v>
      </x:c>
      <x:c r="AG75" s="101" t="n">
        <x:f>INDEX('Market Data'!$U77:$AL77,1,MATCH("TLT",'Market Data'!$U$5:$AL$5,0))</x:f>
        <x:v>-0.006334240050170248</x:v>
      </x:c>
      <x:c r="AH75" s="101" t="n">
        <x:f>INDEX('Market Data'!$U77:$AL77,1,MATCH("HYG",'Market Data'!$U$5:$AL$5,0))</x:f>
        <x:v>-0.0013672158577978655</x:v>
      </x:c>
      <x:c r="AI75" s="101" t="n">
        <x:f>INDEX('Market Data'!$U77:$AL77,1,MATCH("GLD",'Market Data'!$U$5:$AL$5,0))</x:f>
        <x:v>-0.0008627455164704756</x:v>
      </x:c>
      <x:c r="AJ75" s="101" t="n">
        <x:f>INDEX('Market Data'!$U77:$AL77,1,MATCH("UUP",'Market Data'!$U$5:$AL$5,0))</x:f>
        <x:v>0.0029314738373840132</x:v>
      </x:c>
      <x:c r="AK75" s="101" t="n">
        <x:f>INDEX('Market Data'!$U77:$AL77,1,MATCH("USO",'Market Data'!$U$5:$AL$5,0))</x:f>
        <x:v>0.02651113546852657</x:v>
      </x:c>
      <x:c r="AL75" s="101" t="n">
        <x:f>INDEX('Market Data'!$U77:$AL77,1,MATCH('Portfolio'!$D$20,'Market Data'!$U$5:$AL$5,0))</x:f>
        <x:v>0.0024573146961406334</x:v>
      </x:c>
      <x:c r="AM75" s="74" t="str"/>
      <x:c r="AN75" s="74"/>
      <x:c r="AO75" s="74"/>
      <x:c r="AP75" s="74"/>
      <x:c r="AQ75" s="74"/>
      <x:c r="AR75" s="74"/>
      <x:c r="AS75" s="74"/>
      <x:c r="AT75" s="11" t="n">
        <x:f>A75</x:f>
        <x:v>46128</x:v>
      </x:c>
      <x:c r="AU75" s="13" t="n">
        <x:f>B75</x:f>
        <x:v>-0.0030943137911735715</x:v>
      </x:c>
      <x:c r="AV75" s="13" t="n">
        <x:f>'Market Data'!U77</x:f>
        <x:v>0.0024573146961406334</x:v>
      </x:c>
      <x:c r="AW75" s="13" t="n">
        <x:f>'Market Data'!W77-'Market Data'!U77</x:f>
        <x:v>-0.0003786420956140013</x:v>
      </x:c>
      <x:c r="AX75" s="13" t="n">
        <x:f>'Market Data'!X77-'Market Data'!U77</x:f>
        <x:v>0.0006169000428555282</x:v>
      </x:c>
      <x:c r="AY75" s="13" t="n">
        <x:f>'Market Data'!Y77-'Market Data'!U77</x:f>
        <x:v>0.009260057995633897</x:v>
      </x:c>
      <x:c r="AZ75" s="35" t="n">
        <x:f>AZ74*(1+AV75)</x:f>
        <x:v>1.0298699594977951</x:v>
      </x:c>
      <x:c r="BA75" s="35" t="n">
        <x:f>BA74*(1+AW75)</x:f>
        <x:v>1.0569383445723142</x:v>
      </x:c>
      <x:c r="BB75" s="35" t="n">
        <x:f>BB74*(1+AX75)</x:f>
        <x:v>1.0443528886317863</x:v>
      </x:c>
      <x:c r="BC75" s="35" t="n">
        <x:f>BC74*(1+AY75)</x:f>
        <x:v>1.0941785960105814</x:v>
      </x:c>
      <x:c r="BG75" s="13" t="n">
        <x:f>0.5*AI75+0.5*AK75</x:f>
        <x:v>0.012824194976028047</x:v>
      </x:c>
      <x:c r="BH75" s="13" t="n">
        <x:f>0.5*AJ75-0.5*AG75</x:f>
        <x:v>0.0046328569437771305</x:v>
      </x:c>
    </x:row>
    <x:row r="76">
      <x:c r="A76" s="100" t="n">
        <x:f>'Market Data'!A78</x:f>
        <x:v>46129</x:v>
      </x:c>
      <x:c r="B76" s="101" t="n">
        <x:f>'Portfolio'!$F$6*INDEX('Market Data'!$U78:$AL78,1,MATCH('Portfolio'!$B$6,'Market Data'!$U$5:$AL$5,0))+'Portfolio'!$F$7*INDEX('Market Data'!$U78:$AL78,1,MATCH('Portfolio'!$B$7,'Market Data'!$U$5:$AL$5,0))+'Portfolio'!$F$8*INDEX('Market Data'!$U78:$AL78,1,MATCH('Portfolio'!$B$8,'Market Data'!$U$5:$AL$5,0))+'Portfolio'!$F$9*INDEX('Market Data'!$U78:$AL78,1,MATCH('Portfolio'!$B$9,'Market Data'!$U$5:$AL$5,0))+'Portfolio'!$F$10*INDEX('Market Data'!$U78:$AL78,1,MATCH('Portfolio'!$B$10,'Market Data'!$U$5:$AL$5,0))+'Portfolio'!$F$11*INDEX('Market Data'!$U78:$AL78,1,MATCH('Portfolio'!$B$11,'Market Data'!$U$5:$AL$5,0))+'Portfolio'!$F$12*INDEX('Market Data'!$U78:$AL78,1,MATCH('Portfolio'!$B$12,'Market Data'!$U$5:$AL$5,0))+'Portfolio'!$F$13*INDEX('Market Data'!$U78:$AL78,1,MATCH('Portfolio'!$B$13,'Market Data'!$U$5:$AL$5,0))</x:f>
        <x:v>0.012829590584760233</x:v>
      </x:c>
      <x:c r="C76" s="101" t="n">
        <x:f>-'Portfolio'!$D$24*INDEX('Market Data'!$U78:$AL78,1,MATCH('Portfolio'!$D$20,'Market Data'!$U$5:$AL$5,0))</x:f>
        <x:v>-0.008889263291376539</x:v>
      </x:c>
      <x:c r="D76" s="101" t="n">
        <x:f>B76+C76</x:f>
        <x:v>0.0039403272933836945</x:v>
      </x:c>
      <x:c r="E76" s="101" t="n">
        <x:f>'Market Data'!U78</x:f>
        <x:v>0.012085709684531931</x:v>
      </x:c>
      <x:c r="F76" s="101" t="n">
        <x:f>'Market Data'!V78</x:f>
        <x:v>0.013084122492198702</x:v>
      </x:c>
      <x:c r="G76" s="101" t="n">
        <x:f>'Market Data'!W78</x:f>
        <x:v>0.02159650560320525</x:v>
      </x:c>
      <x:c r="H76" s="102" t="n">
        <x:f>H75*(1+B76)</x:f>
        <x:v>1.1093931710387401</x:v>
      </x:c>
      <x:c r="I76" s="102" t="n">
        <x:f>I75*(1+D76)</x:f>
        <x:v>1.0784677053248086</x:v>
      </x:c>
      <x:c r="J76" s="102" t="n">
        <x:f>J75*(1+E76)</x:f>
        <x:v>1.042316668841106</x:v>
      </x:c>
      <x:c r="K76" s="102" t="n">
        <x:f>K75*(1+F76)</x:f>
        <x:v>1.059609976156727</x:v>
      </x:c>
      <x:c r="L76" s="102" t="n">
        <x:f>L75*(1+G76)</x:f>
        <x:v>1.1105014959688015</x:v>
      </x:c>
      <x:c r="M76" s="102" t="n">
        <x:f>MAX(M75,H76)</x:f>
        <x:v>1.1096930851600646</x:v>
      </x:c>
      <x:c r="N76" s="98" t="n">
        <x:f>H76/M76-1</x:f>
        <x:v>-0.0002702676310550878</x:v>
      </x:c>
      <x:c r="O76" s="102" t="n">
        <x:f>MAX(O75,I76)</x:f>
        <x:v>1.098561834028666</x:v>
      </x:c>
      <x:c r="P76" s="98" t="n">
        <x:f>I76/O76-1</x:f>
        <x:v>-0.018291304213771786</x:v>
      </x:c>
      <x:c r="Q76" s="102" t="n">
        <x:f>MAX(Q75,J76)</x:f>
        <x:v>1.042316668841106</x:v>
      </x:c>
      <x:c r="R76" s="98" t="n">
        <x:f>J76/Q76-1</x:f>
        <x:v>0</x:v>
      </x:c>
      <x:c r="S76" s="102" t="n">
        <x:f>MAX(S75,K76)</x:f>
        <x:v>1.059609976156727</x:v>
      </x:c>
      <x:c r="T76" s="98" t="n">
        <x:f>K76/S76-1</x:f>
        <x:v>0</x:v>
      </x:c>
      <x:c r="U76" s="102" t="n">
        <x:f>MAX(U75,L76)</x:f>
        <x:v>1.1105014959688015</x:v>
      </x:c>
      <x:c r="V76" s="98" t="n">
        <x:f>L76/U76-1</x:f>
        <x:v>0</x:v>
      </x:c>
      <x:c r="W76" s="101" t="n">
        <x:f>INDEX('Market Data'!$U78:$AL78,1,MATCH('Portfolio'!$B$6,'Market Data'!$U$5:$AL$5,0))</x:f>
        <x:v>0.01678841329925218</x:v>
      </x:c>
      <x:c r="X76" s="101" t="n">
        <x:f>INDEX('Market Data'!$U78:$AL78,1,MATCH('Portfolio'!$B$7,'Market Data'!$U$5:$AL$5,0))</x:f>
        <x:v>-0.004724099643736657</x:v>
      </x:c>
      <x:c r="Y76" s="101" t="n">
        <x:f>INDEX('Market Data'!$U78:$AL78,1,MATCH('Portfolio'!$B$8,'Market Data'!$U$5:$AL$5,0))</x:f>
        <x:v>0.019677961388928855</x:v>
      </x:c>
      <x:c r="Z76" s="101" t="n">
        <x:f>INDEX('Market Data'!$U78:$AL78,1,MATCH('Portfolio'!$B$9,'Market Data'!$U$5:$AL$5,0))</x:f>
        <x:v>0.025487046071679398</x:v>
      </x:c>
      <x:c r="AA76" s="101" t="n">
        <x:f>INDEX('Market Data'!$U78:$AL78,1,MATCH('Portfolio'!$B$10,'Market Data'!$U$5:$AL$5,0))</x:f>
        <x:v>0.0010969357503831656</x:v>
      </x:c>
      <x:c r="AB76" s="101" t="n">
        <x:f>INDEX('Market Data'!$U78:$AL78,1,MATCH('Portfolio'!$B$11,'Market Data'!$U$5:$AL$5,0))</x:f>
        <x:v>0.012844290442857842</x:v>
      </x:c>
      <x:c r="AC76" s="101" t="n">
        <x:f>INDEX('Market Data'!$U78:$AL78,1,MATCH('Portfolio'!$B$12,'Market Data'!$U$5:$AL$5,0))</x:f>
        <x:v>0.013293051904224695</x:v>
      </x:c>
      <x:c r="AD76" s="101" t="n">
        <x:f>INDEX('Market Data'!$U78:$AL78,1,MATCH('Portfolio'!$B$13,'Market Data'!$U$5:$AL$5,0))</x:f>
        <x:v>0.012085709684531931</x:v>
      </x:c>
      <x:c r="AE76" s="101" t="n">
        <x:f>INDEX('Market Data'!$U78:$AL78,1,MATCH("SPY",'Market Data'!$U$5:$AL$5,0))</x:f>
        <x:v>0.012085709684531931</x:v>
      </x:c>
      <x:c r="AF76" s="101" t="n">
        <x:f>INDEX('Market Data'!$U78:$AL78,1,MATCH("QQQ",'Market Data'!$U$5:$AL$5,0))</x:f>
        <x:v>0.013084122492198702</x:v>
      </x:c>
      <x:c r="AG76" s="101" t="n">
        <x:f>INDEX('Market Data'!$U78:$AL78,1,MATCH("TLT",'Market Data'!$U$5:$AL$5,0))</x:f>
        <x:v>0.00915636513621032</x:v>
      </x:c>
      <x:c r="AH76" s="101" t="n">
        <x:f>INDEX('Market Data'!$U78:$AL78,1,MATCH("HYG",'Market Data'!$U$5:$AL$5,0))</x:f>
        <x:v>0.003733609948970207</x:v>
      </x:c>
      <x:c r="AI76" s="101" t="n">
        <x:f>INDEX('Market Data'!$U78:$AL78,1,MATCH("GLD",'Market Data'!$U$5:$AL$5,0))</x:f>
        <x:v>0.013293051904224695</x:v>
      </x:c>
      <x:c r="AJ76" s="101" t="n">
        <x:f>INDEX('Market Data'!$U78:$AL78,1,MATCH("UUP",'Market Data'!$U$5:$AL$5,0))</x:f>
        <x:v>-0.0003653718880235468</x:v>
      </x:c>
      <x:c r="AK76" s="101" t="n">
        <x:f>INDEX('Market Data'!$U78:$AL78,1,MATCH("USO",'Market Data'!$U$5:$AL$5,0))</x:f>
        <x:v>-0.07787663467542938</x:v>
      </x:c>
      <x:c r="AL76" s="101" t="n">
        <x:f>INDEX('Market Data'!$U78:$AL78,1,MATCH('Portfolio'!$D$20,'Market Data'!$U$5:$AL$5,0))</x:f>
        <x:v>0.012085709684531931</x:v>
      </x:c>
      <x:c r="AM76" s="74" t="str"/>
      <x:c r="AN76" s="74"/>
      <x:c r="AO76" s="74"/>
      <x:c r="AP76" s="74"/>
      <x:c r="AQ76" s="74"/>
      <x:c r="AR76" s="74"/>
      <x:c r="AS76" s="74"/>
      <x:c r="AT76" s="11" t="n">
        <x:f>A76</x:f>
        <x:v>46129</x:v>
      </x:c>
      <x:c r="AU76" s="13" t="n">
        <x:f>B76</x:f>
        <x:v>0.012829590584760233</x:v>
      </x:c>
      <x:c r="AV76" s="13" t="n">
        <x:f>'Market Data'!U78</x:f>
        <x:v>0.012085709684531931</x:v>
      </x:c>
      <x:c r="AW76" s="13" t="n">
        <x:f>'Market Data'!W78-'Market Data'!U78</x:f>
        <x:v>0.00951079591867332</x:v>
      </x:c>
      <x:c r="AX76" s="13" t="n">
        <x:f>'Market Data'!X78-'Market Data'!U78</x:f>
        <x:v>0.0013549326593467192</x:v>
      </x:c>
      <x:c r="AY76" s="13" t="n">
        <x:f>'Market Data'!Y78-'Market Data'!U78</x:f>
        <x:v>0.00032804213848613983</x:v>
      </x:c>
      <x:c r="AZ76" s="35" t="n">
        <x:f>AZ75*(1+AV76)</x:f>
        <x:v>1.042316668841106</x:v>
      </x:c>
      <x:c r="BA76" s="35" t="n">
        <x:f>BA75*(1+AW76)</x:f>
        <x:v>1.066990669466162</x:v>
      </x:c>
      <x:c r="BB76" s="35" t="n">
        <x:f>BB75*(1+AX76)</x:f>
        <x:v>1.0457679164684766</x:v>
      </x:c>
      <x:c r="BC76" s="35" t="n">
        <x:f>BC75*(1+AY76)</x:f>
        <x:v>1.0945375326971025</x:v>
      </x:c>
      <x:c r="BG76" s="13" t="n">
        <x:f>0.5*AI76+0.5*AK76</x:f>
        <x:v>-0.03229179138560234</x:v>
      </x:c>
      <x:c r="BH76" s="13" t="n">
        <x:f>0.5*AJ76-0.5*AG76</x:f>
        <x:v>-0.004760868512116934</x:v>
      </x:c>
    </x:row>
    <x:row r="77">
      <x:c r="A77" s="100" t="n">
        <x:f>'Market Data'!A79</x:f>
        <x:v>46132</x:v>
      </x:c>
      <x:c r="B77" s="101" t="n">
        <x:f>'Portfolio'!$F$6*INDEX('Market Data'!$U79:$AL79,1,MATCH('Portfolio'!$B$6,'Market Data'!$U$5:$AL$5,0))+'Portfolio'!$F$7*INDEX('Market Data'!$U79:$AL79,1,MATCH('Portfolio'!$B$7,'Market Data'!$U$5:$AL$5,0))+'Portfolio'!$F$8*INDEX('Market Data'!$U79:$AL79,1,MATCH('Portfolio'!$B$8,'Market Data'!$U$5:$AL$5,0))+'Portfolio'!$F$9*INDEX('Market Data'!$U79:$AL79,1,MATCH('Portfolio'!$B$9,'Market Data'!$U$5:$AL$5,0))+'Portfolio'!$F$10*INDEX('Market Data'!$U79:$AL79,1,MATCH('Portfolio'!$B$10,'Market Data'!$U$5:$AL$5,0))+'Portfolio'!$F$11*INDEX('Market Data'!$U79:$AL79,1,MATCH('Portfolio'!$B$11,'Market Data'!$U$5:$AL$5,0))+'Portfolio'!$F$12*INDEX('Market Data'!$U79:$AL79,1,MATCH('Portfolio'!$B$12,'Market Data'!$U$5:$AL$5,0))+'Portfolio'!$F$13*INDEX('Market Data'!$U79:$AL79,1,MATCH('Portfolio'!$B$13,'Market Data'!$U$5:$AL$5,0))</x:f>
        <x:v>-0.003010605381605955</x:v>
      </x:c>
      <x:c r="C77" s="101" t="n">
        <x:f>-'Portfolio'!$D$24*INDEX('Market Data'!$U79:$AL79,1,MATCH('Portfolio'!$D$20,'Market Data'!$U$5:$AL$5,0))</x:f>
        <x:v>0.0014708729869415944</x:v>
      </x:c>
      <x:c r="D77" s="101" t="n">
        <x:f>B77+C77</x:f>
        <x:v>-0.0015397323946643607</x:v>
      </x:c>
      <x:c r="E77" s="101" t="n">
        <x:f>'Market Data'!U79</x:f>
        <x:v>-0.0019997769579219726</x:v>
      </x:c>
      <x:c r="F77" s="101" t="n">
        <x:f>'Market Data'!V79</x:f>
        <x:v>-0.003174848913578998</x:v>
      </x:c>
      <x:c r="G77" s="101" t="n">
        <x:f>'Market Data'!W79</x:f>
        <x:v>0.005693053753766719</x:v>
      </x:c>
      <x:c r="H77" s="102" t="n">
        <x:f>H76*(1+B77)</x:f>
        <x:v>1.106053225987694</x:v>
      </x:c>
      <x:c r="I77" s="102" t="n">
        <x:f>I76*(1+D77)</x:f>
        <x:v>1.0768071536623207</x:v>
      </x:c>
      <x:c r="J77" s="102" t="n">
        <x:f>J76*(1+E77)</x:f>
        <x:v>1.0402322679838996</x:v>
      </x:c>
      <x:c r="K77" s="102" t="n">
        <x:f>K76*(1+F77)</x:f>
        <x:v>1.0562458745751084</x:v>
      </x:c>
      <x:c r="L77" s="102" t="n">
        <x:f>L76*(1+G77)</x:f>
        <x:v>1.1168236406789902</x:v>
      </x:c>
      <x:c r="M77" s="102" t="n">
        <x:f>MAX(M76,H77)</x:f>
        <x:v>1.1096930851600646</x:v>
      </x:c>
      <x:c r="N77" s="98" t="n">
        <x:f>H77/M77-1</x:f>
        <x:v>-0.003280059343476527</x:v>
      </x:c>
      <x:c r="O77" s="102" t="n">
        <x:f>MAX(O76,I77)</x:f>
        <x:v>1.098561834028666</x:v>
      </x:c>
      <x:c r="P77" s="98" t="n">
        <x:f>I77/O77-1</x:f>
        <x:v>-0.01980287289479754</x:v>
      </x:c>
      <x:c r="Q77" s="102" t="n">
        <x:f>MAX(Q76,J77)</x:f>
        <x:v>1.042316668841106</x:v>
      </x:c>
      <x:c r="R77" s="98" t="n">
        <x:f>J77/Q77-1</x:f>
        <x:v>-0.0019997769579220837</x:v>
      </x:c>
      <x:c r="S77" s="102" t="n">
        <x:f>MAX(S76,K77)</x:f>
        <x:v>1.059609976156727</x:v>
      </x:c>
      <x:c r="T77" s="98" t="n">
        <x:f>K77/S77-1</x:f>
        <x:v>-0.003174848913578998</x:v>
      </x:c>
      <x:c r="U77" s="102" t="n">
        <x:f>MAX(U76,L77)</x:f>
        <x:v>1.1168236406789902</x:v>
      </x:c>
      <x:c r="V77" s="98" t="n">
        <x:f>L77/U77-1</x:f>
        <x:v>0</x:v>
      </x:c>
      <x:c r="W77" s="101" t="n">
        <x:f>INDEX('Market Data'!$U79:$AL79,1,MATCH('Portfolio'!$B$6,'Market Data'!$U$5:$AL$5,0))</x:f>
        <x:v>0.00188418170800575</x:v>
      </x:c>
      <x:c r="X77" s="101" t="n">
        <x:f>INDEX('Market Data'!$U79:$AL79,1,MATCH('Portfolio'!$B$7,'Market Data'!$U$5:$AL$5,0))</x:f>
        <x:v>-0.014613156858127696</x:v>
      </x:c>
      <x:c r="Y77" s="101" t="n">
        <x:f>INDEX('Market Data'!$U79:$AL79,1,MATCH('Portfolio'!$B$8,'Market Data'!$U$5:$AL$5,0))</x:f>
        <x:v>-0.011497981915552735</x:v>
      </x:c>
      <x:c r="Z77" s="101" t="n">
        <x:f>INDEX('Market Data'!$U79:$AL79,1,MATCH('Portfolio'!$B$9,'Market Data'!$U$5:$AL$5,0))</x:f>
        <x:v>-0.007691208766749558</x:v>
      </x:c>
      <x:c r="AA77" s="101" t="n">
        <x:f>INDEX('Market Data'!$U79:$AL79,1,MATCH('Portfolio'!$B$10,'Market Data'!$U$5:$AL$5,0))</x:f>
        <x:v>0.02159270356483467</x:v>
      </x:c>
      <x:c r="AB77" s="101" t="n">
        <x:f>INDEX('Market Data'!$U79:$AL79,1,MATCH('Portfolio'!$B$11,'Market Data'!$U$5:$AL$5,0))</x:f>
        <x:v>-0.0020502073963719614</x:v>
      </x:c>
      <x:c r="AC77" s="101" t="n">
        <x:f>INDEX('Market Data'!$U79:$AL79,1,MATCH('Portfolio'!$B$12,'Market Data'!$U$5:$AL$5,0))</x:f>
        <x:v>-0.008611208936292747</x:v>
      </x:c>
      <x:c r="AD77" s="101" t="n">
        <x:f>INDEX('Market Data'!$U79:$AL79,1,MATCH('Portfolio'!$B$13,'Market Data'!$U$5:$AL$5,0))</x:f>
        <x:v>-0.0019997769579219726</x:v>
      </x:c>
      <x:c r="AE77" s="101" t="n">
        <x:f>INDEX('Market Data'!$U79:$AL79,1,MATCH("SPY",'Market Data'!$U$5:$AL$5,0))</x:f>
        <x:v>-0.0019997769579219726</x:v>
      </x:c>
      <x:c r="AF77" s="101" t="n">
        <x:f>INDEX('Market Data'!$U79:$AL79,1,MATCH("QQQ",'Market Data'!$U$5:$AL$5,0))</x:f>
        <x:v>-0.003174848913578998</x:v>
      </x:c>
      <x:c r="AG77" s="101" t="n">
        <x:f>INDEX('Market Data'!$U79:$AL79,1,MATCH("TLT",'Market Data'!$U$5:$AL$5,0))</x:f>
        <x:v>-0.00022972381427632804</x:v>
      </x:c>
      <x:c r="AH77" s="101" t="n">
        <x:f>INDEX('Market Data'!$U79:$AL79,1,MATCH("HYG",'Market Data'!$U$5:$AL$5,0))</x:f>
        <x:v>-0.0008679351235473254</x:v>
      </x:c>
      <x:c r="AI77" s="101" t="n">
        <x:f>INDEX('Market Data'!$U79:$AL79,1,MATCH("GLD",'Market Data'!$U$5:$AL$5,0))</x:f>
        <x:v>-0.008611208936292747</x:v>
      </x:c>
      <x:c r="AJ77" s="101" t="n">
        <x:f>INDEX('Market Data'!$U79:$AL79,1,MATCH("UUP",'Market Data'!$U$5:$AL$5,0))</x:f>
        <x:v>-0.0014620217337352193</x:v>
      </x:c>
      <x:c r="AK77" s="101" t="n">
        <x:f>INDEX('Market Data'!$U79:$AL79,1,MATCH("USO",'Market Data'!$U$5:$AL$5,0))</x:f>
        <x:v>0.04550154031057363</x:v>
      </x:c>
      <x:c r="AL77" s="101" t="n">
        <x:f>INDEX('Market Data'!$U79:$AL79,1,MATCH('Portfolio'!$D$20,'Market Data'!$U$5:$AL$5,0))</x:f>
        <x:v>-0.0019997769579219726</x:v>
      </x:c>
      <x:c r="AM77" s="74" t="str"/>
      <x:c r="AN77" s="74"/>
      <x:c r="AO77" s="74"/>
      <x:c r="AP77" s="74"/>
      <x:c r="AQ77" s="74"/>
      <x:c r="AR77" s="74"/>
      <x:c r="AS77" s="74"/>
      <x:c r="AT77" s="11" t="n">
        <x:f>A77</x:f>
        <x:v>46132</x:v>
      </x:c>
      <x:c r="AU77" s="13" t="n">
        <x:f>B77</x:f>
        <x:v>-0.003010605381605955</x:v>
      </x:c>
      <x:c r="AV77" s="13" t="n">
        <x:f>'Market Data'!U79</x:f>
        <x:v>-0.0019997769579219726</x:v>
      </x:c>
      <x:c r="AW77" s="13" t="n">
        <x:f>'Market Data'!W79-'Market Data'!U79</x:f>
        <x:v>0.007692830711688692</x:v>
      </x:c>
      <x:c r="AX77" s="13" t="n">
        <x:f>'Market Data'!X79-'Market Data'!U79</x:f>
        <x:v>-0.0012794582887261097</x:v>
      </x:c>
      <x:c r="AY77" s="13" t="n">
        <x:f>'Market Data'!Y79-'Market Data'!U79</x:f>
        <x:v>0.0013045019110030642</x:v>
      </x:c>
      <x:c r="AZ77" s="35" t="n">
        <x:f>AZ76*(1+AV77)</x:f>
        <x:v>1.0402322679838996</x:v>
      </x:c>
      <x:c r="BA77" s="35" t="n">
        <x:f>BA76*(1+AW77)</x:f>
        <x:v>1.0751988480573167</x:v>
      </x:c>
      <x:c r="BB77" s="35" t="n">
        <x:f>BB76*(1+AX77)</x:f>
        <x:v>1.044429900039667</x:v>
      </x:c>
      <x:c r="BC77" s="35" t="n">
        <x:f>BC76*(1+AY77)</x:f>
        <x:v>1.0959653590001706</x:v>
      </x:c>
      <x:c r="BG77" s="13" t="n">
        <x:f>0.5*AI77+0.5*AK77</x:f>
        <x:v>0.01844516568714044</x:v>
      </x:c>
      <x:c r="BH77" s="13" t="n">
        <x:f>0.5*AJ77-0.5*AG77</x:f>
        <x:v>-0.0006161489597294456</x:v>
      </x:c>
    </x:row>
    <x:row r="78">
      <x:c r="A78" s="100" t="n">
        <x:f>'Market Data'!A80</x:f>
        <x:v>46133</x:v>
      </x:c>
      <x:c r="B78" s="101" t="n">
        <x:f>'Portfolio'!$F$6*INDEX('Market Data'!$U80:$AL80,1,MATCH('Portfolio'!$B$6,'Market Data'!$U$5:$AL$5,0))+'Portfolio'!$F$7*INDEX('Market Data'!$U80:$AL80,1,MATCH('Portfolio'!$B$7,'Market Data'!$U$5:$AL$5,0))+'Portfolio'!$F$8*INDEX('Market Data'!$U80:$AL80,1,MATCH('Portfolio'!$B$8,'Market Data'!$U$5:$AL$5,0))+'Portfolio'!$F$9*INDEX('Market Data'!$U80:$AL80,1,MATCH('Portfolio'!$B$9,'Market Data'!$U$5:$AL$5,0))+'Portfolio'!$F$10*INDEX('Market Data'!$U80:$AL80,1,MATCH('Portfolio'!$B$10,'Market Data'!$U$5:$AL$5,0))+'Portfolio'!$F$11*INDEX('Market Data'!$U80:$AL80,1,MATCH('Portfolio'!$B$11,'Market Data'!$U$5:$AL$5,0))+'Portfolio'!$F$12*INDEX('Market Data'!$U80:$AL80,1,MATCH('Portfolio'!$B$12,'Market Data'!$U$5:$AL$5,0))+'Portfolio'!$F$13*INDEX('Market Data'!$U80:$AL80,1,MATCH('Portfolio'!$B$13,'Market Data'!$U$5:$AL$5,0))</x:f>
        <x:v>-0.007257304568615777</x:v>
      </x:c>
      <x:c r="C78" s="101" t="n">
        <x:f>-'Portfolio'!$D$24*INDEX('Market Data'!$U80:$AL80,1,MATCH('Portfolio'!$D$20,'Market Data'!$U$5:$AL$5,0))</x:f>
        <x:v>0.004815349716695174</x:v>
      </x:c>
      <x:c r="D78" s="101" t="n">
        <x:f>B78+C78</x:f>
        <x:v>-0.002441954851920603</x:v>
      </x:c>
      <x:c r="E78" s="101" t="n">
        <x:f>'Market Data'!U80</x:f>
        <x:v>-0.006546877598048839</x:v>
      </x:c>
      <x:c r="F78" s="101" t="n">
        <x:f>'Market Data'!V80</x:f>
        <x:v>-0.00380336112828894</x:v>
      </x:c>
      <x:c r="G78" s="101" t="n">
        <x:f>'Market Data'!W80</x:f>
        <x:v>-0.010239714007236111</x:v>
      </x:c>
      <x:c r="H78" s="102" t="n">
        <x:f>H77*(1+B78)</x:f>
        <x:v>1.0980262608576015</x:v>
      </x:c>
      <x:c r="I78" s="102" t="n">
        <x:f>I77*(1+D78)</x:f>
        <x:v>1.0741776392088522</x:v>
      </x:c>
      <x:c r="J78" s="102" t="n">
        <x:f>J77*(1+E78)</x:f>
        <x:v>1.0334219946518681</x:v>
      </x:c>
      <x:c r="K78" s="102" t="n">
        <x:f>K77*(1+F78)</x:f>
        <x:v>1.052228590073834</x:v>
      </x:c>
      <x:c r="L78" s="102" t="n">
        <x:f>L77*(1+G78)</x:f>
        <x:v>1.1053876860019172</x:v>
      </x:c>
      <x:c r="M78" s="102" t="n">
        <x:f>MAX(M77,H78)</x:f>
        <x:v>1.1096930851600646</x:v>
      </x:c>
      <x:c r="N78" s="98" t="n">
        <x:f>H78/M78-1</x:f>
        <x:v>-0.01051355952243338</x:v>
      </x:c>
      <x:c r="O78" s="102" t="n">
        <x:f>MAX(O77,I78)</x:f>
        <x:v>1.098561834028666</x:v>
      </x:c>
      <x:c r="P78" s="98" t="n">
        <x:f>I78/O78-1</x:f>
        <x:v>-0.022196470025170667</x:v>
      </x:c>
      <x:c r="Q78" s="102" t="n">
        <x:f>MAX(Q77,J78)</x:f>
        <x:v>1.042316668841106</x:v>
      </x:c>
      <x:c r="R78" s="98" t="n">
        <x:f>J78/Q78-1</x:f>
        <x:v>-0.008533562261004102</x:v>
      </x:c>
      <x:c r="S78" s="102" t="n">
        <x:f>MAX(S77,K78)</x:f>
        <x:v>1.059609976156727</x:v>
      </x:c>
      <x:c r="T78" s="98" t="n">
        <x:f>K78/S78-1</x:f>
        <x:v>-0.006966134944921709</x:v>
      </x:c>
      <x:c r="U78" s="102" t="n">
        <x:f>MAX(U77,L78)</x:f>
        <x:v>1.1168236406789902</x:v>
      </x:c>
      <x:c r="V78" s="98" t="n">
        <x:f>L78/U78-1</x:f>
        <x:v>-0.010239714007236111</x:v>
      </x:c>
      <x:c r="W78" s="101" t="n">
        <x:f>INDEX('Market Data'!$U80:$AL80,1,MATCH('Portfolio'!$B$6,'Market Data'!$U$5:$AL$5,0))</x:f>
        <x:v>-0.010788749382758311</x:v>
      </x:c>
      <x:c r="X78" s="101" t="n">
        <x:f>INDEX('Market Data'!$U80:$AL80,1,MATCH('Portfolio'!$B$7,'Market Data'!$U$5:$AL$5,0))</x:f>
        <x:v>0.0021408880346118764</x:v>
      </x:c>
      <x:c r="Y78" s="101" t="n">
        <x:f>INDEX('Market Data'!$U80:$AL80,1,MATCH('Portfolio'!$B$8,'Market Data'!$U$5:$AL$5,0))</x:f>
        <x:v>0.005024002001862593</x:v>
      </x:c>
      <x:c r="Z78" s="101" t="n">
        <x:f>INDEX('Market Data'!$U80:$AL80,1,MATCH('Portfolio'!$B$9,'Market Data'!$U$5:$AL$5,0))</x:f>
        <x:v>-0.01834984634469705</x:v>
      </x:c>
      <x:c r="AA78" s="101" t="n">
        <x:f>INDEX('Market Data'!$U80:$AL80,1,MATCH('Portfolio'!$B$10,'Market Data'!$U$5:$AL$5,0))</x:f>
        <x:v>-0.012587150870674635</x:v>
      </x:c>
      <x:c r="AB78" s="101" t="n">
        <x:f>INDEX('Market Data'!$U80:$AL80,1,MATCH('Portfolio'!$B$11,'Market Data'!$U$5:$AL$5,0))</x:f>
        <x:v>0.007987234070488514</x:v>
      </x:c>
      <x:c r="AC78" s="101" t="n">
        <x:f>INDEX('Market Data'!$U80:$AL80,1,MATCH('Portfolio'!$B$12,'Market Data'!$U$5:$AL$5,0))</x:f>
        <x:v>-0.028320000717914517</x:v>
      </x:c>
      <x:c r="AD78" s="101" t="n">
        <x:f>INDEX('Market Data'!$U80:$AL80,1,MATCH('Portfolio'!$B$13,'Market Data'!$U$5:$AL$5,0))</x:f>
        <x:v>-0.006546877598048839</x:v>
      </x:c>
      <x:c r="AE78" s="101" t="n">
        <x:f>INDEX('Market Data'!$U80:$AL80,1,MATCH("SPY",'Market Data'!$U$5:$AL$5,0))</x:f>
        <x:v>-0.006546877598048839</x:v>
      </x:c>
      <x:c r="AF78" s="101" t="n">
        <x:f>INDEX('Market Data'!$U80:$AL80,1,MATCH("QQQ",'Market Data'!$U$5:$AL$5,0))</x:f>
        <x:v>-0.00380336112828894</x:v>
      </x:c>
      <x:c r="AG78" s="101" t="n">
        <x:f>INDEX('Market Data'!$U80:$AL80,1,MATCH("TLT",'Market Data'!$U$5:$AL$5,0))</x:f>
        <x:v>-0.005514191697828408</x:v>
      </x:c>
      <x:c r="AH78" s="101" t="n">
        <x:f>INDEX('Market Data'!$U80:$AL80,1,MATCH("HYG",'Market Data'!$U$5:$AL$5,0))</x:f>
        <x:v>-0.002606164371590003</x:v>
      </x:c>
      <x:c r="AI78" s="101" t="n">
        <x:f>INDEX('Market Data'!$U80:$AL80,1,MATCH("GLD",'Market Data'!$U$5:$AL$5,0))</x:f>
        <x:v>-0.028320000717914517</x:v>
      </x:c>
      <x:c r="AJ78" s="101" t="n">
        <x:f>INDEX('Market Data'!$U80:$AL80,1,MATCH("UUP",'Market Data'!$U$5:$AL$5,0))</x:f>
        <x:v>0.005490469260828412</x:v>
      </x:c>
      <x:c r="AK78" s="101" t="n">
        <x:f>INDEX('Market Data'!$U80:$AL80,1,MATCH("USO",'Market Data'!$U$5:$AL$5,0))</x:f>
        <x:v>0.05712166438021704</x:v>
      </x:c>
      <x:c r="AL78" s="101" t="n">
        <x:f>INDEX('Market Data'!$U80:$AL80,1,MATCH('Portfolio'!$D$20,'Market Data'!$U$5:$AL$5,0))</x:f>
        <x:v>-0.006546877598048839</x:v>
      </x:c>
      <x:c r="AM78" s="74" t="str"/>
      <x:c r="AN78" s="74"/>
      <x:c r="AO78" s="74"/>
      <x:c r="AP78" s="74"/>
      <x:c r="AQ78" s="74"/>
      <x:c r="AR78" s="74"/>
      <x:c r="AS78" s="74"/>
      <x:c r="AT78" s="11" t="n">
        <x:f>A78</x:f>
        <x:v>46133</x:v>
      </x:c>
      <x:c r="AU78" s="13" t="n">
        <x:f>B78</x:f>
        <x:v>-0.007257304568615777</x:v>
      </x:c>
      <x:c r="AV78" s="13" t="n">
        <x:f>'Market Data'!U80</x:f>
        <x:v>-0.006546877598048839</x:v>
      </x:c>
      <x:c r="AW78" s="13" t="n">
        <x:f>'Market Data'!W80-'Market Data'!U80</x:f>
        <x:v>-0.0036928364091872723</x:v>
      </x:c>
      <x:c r="AX78" s="13" t="n">
        <x:f>'Market Data'!X80-'Market Data'!U80</x:f>
        <x:v>-0.0006544701927392316</x:v>
      </x:c>
      <x:c r="AY78" s="13" t="n">
        <x:f>'Market Data'!Y80-'Market Data'!U80</x:f>
        <x:v>0.007305789878921276</x:v>
      </x:c>
      <x:c r="AZ78" s="35" t="n">
        <x:f>AZ77*(1+AV78)</x:f>
        <x:v>1.0334219946518681</x:v>
      </x:c>
      <x:c r="BA78" s="35" t="n">
        <x:f>BA77*(1+AW78)</x:f>
        <x:v>1.0712283146040944</x:v>
      </x:c>
      <x:c r="BB78" s="35" t="n">
        <x:f>BB77*(1+AX78)</x:f>
        <x:v>1.0437463518016854</x:v>
      </x:c>
      <x:c r="BC78" s="35" t="n">
        <x:f>BC77*(1+AY78)</x:f>
        <x:v>1.1039722516276023</x:v>
      </x:c>
      <x:c r="BG78" s="13" t="n">
        <x:f>0.5*AI78+0.5*AK78</x:f>
        <x:v>0.014400831831151262</x:v>
      </x:c>
      <x:c r="BH78" s="13" t="n">
        <x:f>0.5*AJ78-0.5*AG78</x:f>
        <x:v>0.00550233047932841</x:v>
      </x:c>
    </x:row>
    <x:row r="79">
      <x:c r="A79" s="100" t="n">
        <x:f>'Market Data'!A81</x:f>
        <x:v>46134</x:v>
      </x:c>
      <x:c r="B79" s="101" t="n">
        <x:f>'Portfolio'!$F$6*INDEX('Market Data'!$U81:$AL81,1,MATCH('Portfolio'!$B$6,'Market Data'!$U$5:$AL$5,0))+'Portfolio'!$F$7*INDEX('Market Data'!$U81:$AL81,1,MATCH('Portfolio'!$B$7,'Market Data'!$U$5:$AL$5,0))+'Portfolio'!$F$8*INDEX('Market Data'!$U81:$AL81,1,MATCH('Portfolio'!$B$8,'Market Data'!$U$5:$AL$5,0))+'Portfolio'!$F$9*INDEX('Market Data'!$U81:$AL81,1,MATCH('Portfolio'!$B$9,'Market Data'!$U$5:$AL$5,0))+'Portfolio'!$F$10*INDEX('Market Data'!$U81:$AL81,1,MATCH('Portfolio'!$B$10,'Market Data'!$U$5:$AL$5,0))+'Portfolio'!$F$11*INDEX('Market Data'!$U81:$AL81,1,MATCH('Portfolio'!$B$11,'Market Data'!$U$5:$AL$5,0))+'Portfolio'!$F$12*INDEX('Market Data'!$U81:$AL81,1,MATCH('Portfolio'!$B$12,'Market Data'!$U$5:$AL$5,0))+'Portfolio'!$F$13*INDEX('Market Data'!$U81:$AL81,1,MATCH('Portfolio'!$B$13,'Market Data'!$U$5:$AL$5,0))</x:f>
        <x:v>0.02834714808661189</x:v>
      </x:c>
      <x:c r="C79" s="101" t="n">
        <x:f>-'Portfolio'!$D$24*INDEX('Market Data'!$U81:$AL81,1,MATCH('Portfolio'!$D$20,'Market Data'!$U$5:$AL$5,0))</x:f>
        <x:v>-0.007448360024540417</x:v>
      </x:c>
      <x:c r="D79" s="101" t="n">
        <x:f>B79+C79</x:f>
        <x:v>0.020898788062071474</x:v>
      </x:c>
      <x:c r="E79" s="101" t="n">
        <x:f>'Market Data'!U81</x:f>
        <x:v>0.010126679110719516</x:v>
      </x:c>
      <x:c r="F79" s="101" t="n">
        <x:f>'Market Data'!V81</x:f>
        <x:v>0.01673059200687632</x:v>
      </x:c>
      <x:c r="G79" s="101" t="n">
        <x:f>'Market Data'!W81</x:f>
        <x:v>0.0071763048649740036</x:v>
      </x:c>
      <x:c r="H79" s="102" t="n">
        <x:f>H78*(1+B79)</x:f>
        <x:v>1.1291521738771206</x:v>
      </x:c>
      <x:c r="I79" s="102" t="n">
        <x:f>I78*(1+D79)</x:f>
        <x:v>1.0966266500316943</x:v>
      </x:c>
      <x:c r="J79" s="102" t="n">
        <x:f>J78*(1+E79)</x:f>
        <x:v>1.0438871275776673</x:v>
      </x:c>
      <x:c r="K79" s="102" t="n">
        <x:f>K78*(1+F79)</x:f>
        <x:v>1.06983299731233</x:v>
      </x:c>
      <x:c r="L79" s="102" t="n">
        <x:f>L78*(1+G79)</x:f>
        <x:v>1.1133202850306552</x:v>
      </x:c>
      <x:c r="M79" s="102" t="n">
        <x:f>MAX(M78,H79)</x:f>
        <x:v>1.1291521738771206</x:v>
      </x:c>
      <x:c r="N79" s="98" t="n">
        <x:f>H79/M79-1</x:f>
        <x:v>0</x:v>
      </x:c>
      <x:c r="O79" s="102" t="n">
        <x:f>MAX(O78,I79)</x:f>
        <x:v>1.098561834028666</x:v>
      </x:c>
      <x:c r="P79" s="98" t="n">
        <x:f>I79/O79-1</x:f>
        <x:v>-0.0017615612858813412</x:v>
      </x:c>
      <x:c r="Q79" s="102" t="n">
        <x:f>MAX(Q78,J79)</x:f>
        <x:v>1.0438871275776673</x:v>
      </x:c>
      <x:c r="R79" s="98" t="n">
        <x:f>J79/Q79-1</x:f>
        <x:v>0</x:v>
      </x:c>
      <x:c r="S79" s="102" t="n">
        <x:f>MAX(S78,K79)</x:f>
        <x:v>1.06983299731233</x:v>
      </x:c>
      <x:c r="T79" s="98" t="n">
        <x:f>K79/S79-1</x:f>
        <x:v>0</x:v>
      </x:c>
      <x:c r="U79" s="102" t="n">
        <x:f>MAX(U78,L79)</x:f>
        <x:v>1.1168236406789902</x:v>
      </x:c>
      <x:c r="V79" s="98" t="n">
        <x:f>L79/U79-1</x:f>
        <x:v>-0.0031368924517080066</x:v>
      </x:c>
      <x:c r="W79" s="101" t="n">
        <x:f>INDEX('Market Data'!$U81:$AL81,1,MATCH('Portfolio'!$B$6,'Market Data'!$U$5:$AL$5,0))</x:f>
        <x:v>0.013107807107300529</x:v>
      </x:c>
      <x:c r="X79" s="101" t="n">
        <x:f>INDEX('Market Data'!$U81:$AL81,1,MATCH('Portfolio'!$B$7,'Market Data'!$U$5:$AL$5,0))</x:f>
        <x:v>0.08478348871359276</x:v>
      </x:c>
      <x:c r="Y79" s="101" t="n">
        <x:f>INDEX('Market Data'!$U81:$AL81,1,MATCH('Portfolio'!$B$8,'Market Data'!$U$5:$AL$5,0))</x:f>
        <x:v>0.052597353358548204</x:v>
      </x:c>
      <x:c r="Z79" s="101" t="n">
        <x:f>INDEX('Market Data'!$U81:$AL81,1,MATCH('Portfolio'!$B$9,'Market Data'!$U$5:$AL$5,0))</x:f>
        <x:v>0.02044252437244376</x:v>
      </x:c>
      <x:c r="AA79" s="101" t="n">
        <x:f>INDEX('Market Data'!$U81:$AL81,1,MATCH('Portfolio'!$B$10,'Market Data'!$U$5:$AL$5,0))</x:f>
        <x:v>0.00006385654138285624</x:v>
      </x:c>
      <x:c r="AB79" s="101" t="n">
        <x:f>INDEX('Market Data'!$U81:$AL81,1,MATCH('Portfolio'!$B$11,'Market Data'!$U$5:$AL$5,0))</x:f>
        <x:v>-0.0020977901957813794</x:v>
      </x:c>
      <x:c r="AC79" s="101" t="n">
        <x:f>INDEX('Market Data'!$U81:$AL81,1,MATCH('Portfolio'!$B$12,'Market Data'!$U$5:$AL$5,0))</x:f>
        <x:v>0.013245809401008168</x:v>
      </x:c>
      <x:c r="AD79" s="101" t="n">
        <x:f>INDEX('Market Data'!$U81:$AL81,1,MATCH('Portfolio'!$B$13,'Market Data'!$U$5:$AL$5,0))</x:f>
        <x:v>0.010126679110719516</x:v>
      </x:c>
      <x:c r="AE79" s="101" t="n">
        <x:f>INDEX('Market Data'!$U81:$AL81,1,MATCH("SPY",'Market Data'!$U$5:$AL$5,0))</x:f>
        <x:v>0.010126679110719516</x:v>
      </x:c>
      <x:c r="AF79" s="101" t="n">
        <x:f>INDEX('Market Data'!$U81:$AL81,1,MATCH("QQQ",'Market Data'!$U$5:$AL$5,0))</x:f>
        <x:v>0.01673059200687632</x:v>
      </x:c>
      <x:c r="AG79" s="101" t="n">
        <x:f>INDEX('Market Data'!$U81:$AL81,1,MATCH("TLT",'Market Data'!$U$5:$AL$5,0))</x:f>
        <x:v>0.0019637509187677704</x:v>
      </x:c>
      <x:c r="AH79" s="101" t="n">
        <x:f>INDEX('Market Data'!$U81:$AL81,1,MATCH("HYG",'Market Data'!$U$5:$AL$5,0))</x:f>
        <x:v>0.001617592553018632</x:v>
      </x:c>
      <x:c r="AI79" s="101" t="n">
        <x:f>INDEX('Market Data'!$U81:$AL81,1,MATCH("GLD",'Market Data'!$U$5:$AL$5,0))</x:f>
        <x:v>0.013245809401008168</x:v>
      </x:c>
      <x:c r="AJ79" s="101" t="n">
        <x:f>INDEX('Market Data'!$U81:$AL81,1,MATCH("UUP",'Market Data'!$U$5:$AL$5,0))</x:f>
        <x:v>0.0003640418322461425</x:v>
      </x:c>
      <x:c r="AK79" s="101" t="n">
        <x:f>INDEX('Market Data'!$U81:$AL81,1,MATCH("USO",'Market Data'!$U$5:$AL$5,0))</x:f>
        <x:v>0.008966814007675517</x:v>
      </x:c>
      <x:c r="AL79" s="101" t="n">
        <x:f>INDEX('Market Data'!$U81:$AL81,1,MATCH('Portfolio'!$D$20,'Market Data'!$U$5:$AL$5,0))</x:f>
        <x:v>0.010126679110719516</x:v>
      </x:c>
      <x:c r="AM79" s="74" t="str"/>
      <x:c r="AN79" s="74"/>
      <x:c r="AO79" s="74"/>
      <x:c r="AP79" s="74"/>
      <x:c r="AQ79" s="74"/>
      <x:c r="AR79" s="74"/>
      <x:c r="AS79" s="74"/>
      <x:c r="AT79" s="11" t="n">
        <x:f>A79</x:f>
        <x:v>46134</x:v>
      </x:c>
      <x:c r="AU79" s="13" t="n">
        <x:f>B79</x:f>
        <x:v>0.02834714808661189</x:v>
      </x:c>
      <x:c r="AV79" s="13" t="n">
        <x:f>'Market Data'!U81</x:f>
        <x:v>0.010126679110719516</x:v>
      </x:c>
      <x:c r="AW79" s="13" t="n">
        <x:f>'Market Data'!W81-'Market Data'!U81</x:f>
        <x:v>-0.002950374245745513</x:v>
      </x:c>
      <x:c r="AX79" s="13" t="n">
        <x:f>'Market Data'!X81-'Market Data'!U81</x:f>
        <x:v>0.006074290415821526</x:v>
      </x:c>
      <x:c r="AY79" s="13" t="n">
        <x:f>'Market Data'!Y81-'Market Data'!U81</x:f>
        <x:v>-0.00456512144673904</x:v>
      </x:c>
      <x:c r="AZ79" s="35" t="n">
        <x:f>AZ78*(1+AV79)</x:f>
        <x:v>1.0438871275776673</x:v>
      </x:c>
      <x:c r="BA79" s="35" t="n">
        <x:f>BA78*(1+AW79)</x:f>
        <x:v>1.068067790173373</x:v>
      </x:c>
      <x:c r="BB79" s="35" t="n">
        <x:f>BB78*(1+AX79)</x:f>
        <x:v>1.050086370262983</x:v>
      </x:c>
      <x:c r="BC79" s="35" t="n">
        <x:f>BC78*(1+AY79)</x:f>
        <x:v>1.0989324842250923</x:v>
      </x:c>
      <x:c r="BG79" s="13" t="n">
        <x:f>0.5*AI79+0.5*AK79</x:f>
        <x:v>0.011106311704341842</x:v>
      </x:c>
      <x:c r="BH79" s="13" t="n">
        <x:f>0.5*AJ79-0.5*AG79</x:f>
        <x:v>-0.000799854543260814</x:v>
      </x:c>
    </x:row>
    <x:row r="80">
      <x:c r="A80" s="100" t="n">
        <x:f>'Market Data'!A82</x:f>
        <x:v>46135</x:v>
      </x:c>
      <x:c r="B80" s="101" t="n">
        <x:f>'Portfolio'!$F$6*INDEX('Market Data'!$U82:$AL82,1,MATCH('Portfolio'!$B$6,'Market Data'!$U$5:$AL$5,0))+'Portfolio'!$F$7*INDEX('Market Data'!$U82:$AL82,1,MATCH('Portfolio'!$B$7,'Market Data'!$U$5:$AL$5,0))+'Portfolio'!$F$8*INDEX('Market Data'!$U82:$AL82,1,MATCH('Portfolio'!$B$8,'Market Data'!$U$5:$AL$5,0))+'Portfolio'!$F$9*INDEX('Market Data'!$U82:$AL82,1,MATCH('Portfolio'!$B$9,'Market Data'!$U$5:$AL$5,0))+'Portfolio'!$F$10*INDEX('Market Data'!$U82:$AL82,1,MATCH('Portfolio'!$B$10,'Market Data'!$U$5:$AL$5,0))+'Portfolio'!$F$11*INDEX('Market Data'!$U82:$AL82,1,MATCH('Portfolio'!$B$11,'Market Data'!$U$5:$AL$5,0))+'Portfolio'!$F$12*INDEX('Market Data'!$U82:$AL82,1,MATCH('Portfolio'!$B$12,'Market Data'!$U$5:$AL$5,0))+'Portfolio'!$F$13*INDEX('Market Data'!$U82:$AL82,1,MATCH('Portfolio'!$B$13,'Market Data'!$U$5:$AL$5,0))</x:f>
        <x:v>-0.007783095276063887</x:v>
      </x:c>
      <x:c r="C80" s="101" t="n">
        <x:f>-'Portfolio'!$D$24*INDEX('Market Data'!$U82:$AL82,1,MATCH('Portfolio'!$D$20,'Market Data'!$U$5:$AL$5,0))</x:f>
        <x:v>0.002854339427909729</x:v>
      </x:c>
      <x:c r="D80" s="101" t="n">
        <x:f>B80+C80</x:f>
        <x:v>-0.004928755848154158</x:v>
      </x:c>
      <x:c r="E80" s="101" t="n">
        <x:f>'Market Data'!U82</x:f>
        <x:v>-0.0038807172806204493</x:v>
      </x:c>
      <x:c r="F80" s="101" t="n">
        <x:f>'Market Data'!V82</x:f>
        <x:v>-0.005632679633709281</x:v>
      </x:c>
      <x:c r="G80" s="101" t="n">
        <x:f>'Market Data'!W82</x:f>
        <x:v>-0.0034722333923002946</x:v>
      </x:c>
      <x:c r="H80" s="102" t="n">
        <x:f>H79*(1+B80)</x:f>
        <x:v>1.1203638749266602</x:v>
      </x:c>
      <x:c r="I80" s="102" t="n">
        <x:f>I79*(1+D80)</x:f>
        <x:v>1.091221645017109</x:v>
      </x:c>
      <x:c r="J80" s="102" t="n">
        <x:f>J79*(1+E80)</x:f>
        <x:v>1.0398360967626594</x:v>
      </x:c>
      <x:c r="K80" s="102" t="n">
        <x:f>K79*(1+F80)</x:f>
        <x:v>1.0638069707768987</x:v>
      </x:c>
      <x:c r="L80" s="102" t="n">
        <x:f>L79*(1+G80)</x:f>
        <x:v>1.1094545771606465</x:v>
      </x:c>
      <x:c r="M80" s="102" t="n">
        <x:f>MAX(M79,H80)</x:f>
        <x:v>1.1291521738771206</x:v>
      </x:c>
      <x:c r="N80" s="98" t="n">
        <x:f>H80/M80-1</x:f>
        <x:v>-0.007783095276064023</x:v>
      </x:c>
      <x:c r="O80" s="102" t="n">
        <x:f>MAX(O79,I80)</x:f>
        <x:v>1.098561834028666</x:v>
      </x:c>
      <x:c r="P80" s="98" t="n">
        <x:f>I80/O80-1</x:f>
        <x:v>-0.006681634828545668</x:v>
      </x:c>
      <x:c r="Q80" s="102" t="n">
        <x:f>MAX(Q79,J80)</x:f>
        <x:v>1.0438871275776673</x:v>
      </x:c>
      <x:c r="R80" s="98" t="n">
        <x:f>J80/Q80-1</x:f>
        <x:v>-0.0038807172806204493</x:v>
      </x:c>
      <x:c r="S80" s="102" t="n">
        <x:f>MAX(S79,K80)</x:f>
        <x:v>1.06983299731233</x:v>
      </x:c>
      <x:c r="T80" s="98" t="n">
        <x:f>K80/S80-1</x:f>
        <x:v>-0.005632679633709281</x:v>
      </x:c>
      <x:c r="U80" s="102" t="n">
        <x:f>MAX(U79,L80)</x:f>
        <x:v>1.1168236406789902</x:v>
      </x:c>
      <x:c r="V80" s="98" t="n">
        <x:f>L80/U80-1</x:f>
        <x:v>-0.006598233821289434</x:v>
      </x:c>
      <x:c r="W80" s="101" t="n">
        <x:f>INDEX('Market Data'!$U82:$AL82,1,MATCH('Portfolio'!$B$6,'Market Data'!$U$5:$AL$5,0))</x:f>
        <x:v>-0.01412349352662512</x:v>
      </x:c>
      <x:c r="X80" s="101" t="n">
        <x:f>INDEX('Market Data'!$U82:$AL82,1,MATCH('Portfolio'!$B$7,'Market Data'!$U$5:$AL$5,0))</x:f>
        <x:v>-0.011815890376787985</x:v>
      </x:c>
      <x:c r="Y80" s="101" t="n">
        <x:f>INDEX('Market Data'!$U82:$AL82,1,MATCH('Portfolio'!$B$8,'Market Data'!$U$5:$AL$5,0))</x:f>
        <x:v>-0.012337394209854802</x:v>
      </x:c>
      <x:c r="Z80" s="101" t="n">
        <x:f>INDEX('Market Data'!$U82:$AL82,1,MATCH('Portfolio'!$B$9,'Market Data'!$U$5:$AL$5,0))</x:f>
        <x:v>-0.004156406989014871</x:v>
      </x:c>
      <x:c r="AA80" s="101" t="n">
        <x:f>INDEX('Market Data'!$U82:$AL82,1,MATCH('Portfolio'!$B$10,'Market Data'!$U$5:$AL$5,0))</x:f>
        <x:v>-0.004248833052150736</x:v>
      </x:c>
      <x:c r="AB80" s="101" t="n">
        <x:f>INDEX('Market Data'!$U82:$AL82,1,MATCH('Portfolio'!$B$11,'Market Data'!$U$5:$AL$5,0))</x:f>
        <x:v>0.010640554695387383</x:v>
      </x:c>
      <x:c r="AC80" s="101" t="n">
        <x:f>INDEX('Market Data'!$U82:$AL82,1,MATCH('Portfolio'!$B$12,'Market Data'!$U$5:$AL$5,0))</x:f>
        <x:v>-0.00969535708776803</x:v>
      </x:c>
      <x:c r="AD80" s="101" t="n">
        <x:f>INDEX('Market Data'!$U82:$AL82,1,MATCH('Portfolio'!$B$13,'Market Data'!$U$5:$AL$5,0))</x:f>
        <x:v>-0.0038807172806204493</x:v>
      </x:c>
      <x:c r="AE80" s="101" t="n">
        <x:f>INDEX('Market Data'!$U82:$AL82,1,MATCH("SPY",'Market Data'!$U$5:$AL$5,0))</x:f>
        <x:v>-0.0038807172806204493</x:v>
      </x:c>
      <x:c r="AF80" s="101" t="n">
        <x:f>INDEX('Market Data'!$U82:$AL82,1,MATCH("QQQ",'Market Data'!$U$5:$AL$5,0))</x:f>
        <x:v>-0.005632679633709281</x:v>
      </x:c>
      <x:c r="AG80" s="101" t="n">
        <x:f>INDEX('Market Data'!$U82:$AL82,1,MATCH("TLT",'Market Data'!$U$5:$AL$5,0))</x:f>
        <x:v>-0.0021903206654557694</x:v>
      </x:c>
      <x:c r="AH80" s="101" t="n">
        <x:f>INDEX('Market Data'!$U82:$AL82,1,MATCH("HYG",'Market Data'!$U$5:$AL$5,0))</x:f>
        <x:v>-0.0016149801731173419</x:v>
      </x:c>
      <x:c r="AI80" s="101" t="n">
        <x:f>INDEX('Market Data'!$U82:$AL82,1,MATCH("GLD",'Market Data'!$U$5:$AL$5,0))</x:f>
        <x:v>-0.00969535708776803</x:v>
      </x:c>
      <x:c r="AJ80" s="101" t="n">
        <x:f>INDEX('Market Data'!$U82:$AL82,1,MATCH("UUP",'Market Data'!$U$5:$AL$5,0))</x:f>
        <x:v>0.0018195467700909962</x:v>
      </x:c>
      <x:c r="AK80" s="101" t="n">
        <x:f>INDEX('Market Data'!$U82:$AL82,1,MATCH("USO",'Market Data'!$U$5:$AL$5,0))</x:f>
        <x:v>0.041112886979535634</x:v>
      </x:c>
      <x:c r="AL80" s="101" t="n">
        <x:f>INDEX('Market Data'!$U82:$AL82,1,MATCH('Portfolio'!$D$20,'Market Data'!$U$5:$AL$5,0))</x:f>
        <x:v>-0.0038807172806204493</x:v>
      </x:c>
      <x:c r="AM80" s="74" t="str"/>
      <x:c r="AN80" s="74"/>
      <x:c r="AO80" s="74"/>
      <x:c r="AP80" s="74"/>
      <x:c r="AQ80" s="74"/>
      <x:c r="AR80" s="74"/>
      <x:c r="AS80" s="74"/>
      <x:c r="AT80" s="11" t="n">
        <x:f>A80</x:f>
        <x:v>46135</x:v>
      </x:c>
      <x:c r="AU80" s="13" t="n">
        <x:f>B80</x:f>
        <x:v>-0.007783095276063887</x:v>
      </x:c>
      <x:c r="AV80" s="13" t="n">
        <x:f>'Market Data'!U82</x:f>
        <x:v>-0.0038807172806204493</x:v>
      </x:c>
      <x:c r="AW80" s="13" t="n">
        <x:f>'Market Data'!W82-'Market Data'!U82</x:f>
        <x:v>0.0004084838883201547</x:v>
      </x:c>
      <x:c r="AX80" s="13" t="n">
        <x:f>'Market Data'!X82-'Market Data'!U82</x:f>
        <x:v>0.003482180718412553</x:v>
      </x:c>
      <x:c r="AY80" s="13" t="n">
        <x:f>'Market Data'!Y82-'Market Data'!U82</x:f>
        <x:v>0.008908688920450714</x:v>
      </x:c>
      <x:c r="AZ80" s="35" t="n">
        <x:f>AZ79*(1+AV80)</x:f>
        <x:v>1.0398360967626594</x:v>
      </x:c>
      <x:c r="BA80" s="35" t="n">
        <x:f>BA79*(1+AW80)</x:f>
        <x:v>1.0685040786572928</x:v>
      </x:c>
      <x:c r="BB80" s="35" t="n">
        <x:f>BB79*(1+AX80)</x:f>
        <x:v>1.0537429607741806</x:v>
      </x:c>
      <x:c r="BC80" s="35" t="n">
        <x:f>BC79*(1+AY80)</x:f>
        <x:v>1.1087225318716318</x:v>
      </x:c>
      <x:c r="BG80" s="13" t="n">
        <x:f>0.5*AI80+0.5*AK80</x:f>
        <x:v>0.015708764945883802</x:v>
      </x:c>
      <x:c r="BH80" s="13" t="n">
        <x:f>0.5*AJ80-0.5*AG80</x:f>
        <x:v>0.002004933717773383</x:v>
      </x:c>
    </x:row>
    <x:row r="81">
      <x:c r="A81" s="100" t="n">
        <x:f>'Market Data'!A83</x:f>
        <x:v>46136</x:v>
      </x:c>
      <x:c r="B81" s="101" t="n">
        <x:f>'Portfolio'!$F$6*INDEX('Market Data'!$U83:$AL83,1,MATCH('Portfolio'!$B$6,'Market Data'!$U$5:$AL$5,0))+'Portfolio'!$F$7*INDEX('Market Data'!$U83:$AL83,1,MATCH('Portfolio'!$B$7,'Market Data'!$U$5:$AL$5,0))+'Portfolio'!$F$8*INDEX('Market Data'!$U83:$AL83,1,MATCH('Portfolio'!$B$8,'Market Data'!$U$5:$AL$5,0))+'Portfolio'!$F$9*INDEX('Market Data'!$U83:$AL83,1,MATCH('Portfolio'!$B$9,'Market Data'!$U$5:$AL$5,0))+'Portfolio'!$F$10*INDEX('Market Data'!$U83:$AL83,1,MATCH('Portfolio'!$B$10,'Market Data'!$U$5:$AL$5,0))+'Portfolio'!$F$11*INDEX('Market Data'!$U83:$AL83,1,MATCH('Portfolio'!$B$11,'Market Data'!$U$5:$AL$5,0))+'Portfolio'!$F$12*INDEX('Market Data'!$U83:$AL83,1,MATCH('Portfolio'!$B$12,'Market Data'!$U$5:$AL$5,0))+'Portfolio'!$F$13*INDEX('Market Data'!$U83:$AL83,1,MATCH('Portfolio'!$B$13,'Market Data'!$U$5:$AL$5,0))</x:f>
        <x:v>0.014668802812845707</x:v>
      </x:c>
      <x:c r="C81" s="101" t="n">
        <x:f>-'Portfolio'!$D$24*INDEX('Market Data'!$U83:$AL83,1,MATCH('Portfolio'!$D$20,'Market Data'!$U$5:$AL$5,0))</x:f>
        <x:v>-0.005699775402461527</x:v>
      </x:c>
      <x:c r="D81" s="101" t="n">
        <x:f>B81+C81</x:f>
        <x:v>0.00896902741038418</x:v>
      </x:c>
      <x:c r="E81" s="101" t="n">
        <x:f>'Market Data'!U83</x:f>
        <x:v>0.007749329558953688</x:v>
      </x:c>
      <x:c r="F81" s="101" t="n">
        <x:f>'Market Data'!V83</x:f>
        <x:v>0.019127488040923124</x:v>
      </x:c>
      <x:c r="G81" s="101" t="n">
        <x:f>'Market Data'!W83</x:f>
        <x:v>0.004101250334229034</x:v>
      </x:c>
      <x:c r="H81" s="102" t="n">
        <x:f>H80*(1+B81)</x:f>
        <x:v>1.1367982716865952</x:v>
      </x:c>
      <x:c r="I81" s="102" t="n">
        <x:f>I80*(1+D81)</x:f>
        <x:v>1.101008841862072</x:v>
      </x:c>
      <x:c r="J81" s="102" t="n">
        <x:f>J80*(1+E81)</x:f>
        <x:v>1.0478941293637694</x:v>
      </x:c>
      <x:c r="K81" s="102" t="n">
        <x:f>K80*(1+F81)</x:f>
        <x:v>1.0841549258882845</x:v>
      </x:c>
      <x:c r="L81" s="102" t="n">
        <x:f>L80*(1+G81)</x:f>
        <x:v>1.1140047281160386</x:v>
      </x:c>
      <x:c r="M81" s="102" t="n">
        <x:f>MAX(M80,H81)</x:f>
        <x:v>1.1367982716865952</x:v>
      </x:c>
      <x:c r="N81" s="98" t="n">
        <x:f>H81/M81-1</x:f>
        <x:v>0</x:v>
      </x:c>
      <x:c r="O81" s="102" t="n">
        <x:f>MAX(O80,I81)</x:f>
        <x:v>1.101008841862072</x:v>
      </x:c>
      <x:c r="P81" s="98" t="n">
        <x:f>I81/O81-1</x:f>
        <x:v>0</x:v>
      </x:c>
      <x:c r="Q81" s="102" t="n">
        <x:f>MAX(Q80,J81)</x:f>
        <x:v>1.0478941293637694</x:v>
      </x:c>
      <x:c r="R81" s="98" t="n">
        <x:f>J81/Q81-1</x:f>
        <x:v>0</x:v>
      </x:c>
      <x:c r="S81" s="102" t="n">
        <x:f>MAX(S80,K81)</x:f>
        <x:v>1.0841549258882845</x:v>
      </x:c>
      <x:c r="T81" s="98" t="n">
        <x:f>K81/S81-1</x:f>
        <x:v>0</x:v>
      </x:c>
      <x:c r="U81" s="102" t="n">
        <x:f>MAX(U80,L81)</x:f>
        <x:v>1.1168236406789902</x:v>
      </x:c>
      <x:c r="V81" s="98" t="n">
        <x:f>L81/U81-1</x:f>
        <x:v>-0.002524044495725297</x:v>
      </x:c>
      <x:c r="W81" s="101" t="n">
        <x:f>INDEX('Market Data'!$U83:$AL83,1,MATCH('Portfolio'!$B$6,'Market Data'!$U$5:$AL$5,0))</x:f>
        <x:v>0.04322782178848117</x:v>
      </x:c>
      <x:c r="X81" s="101" t="n">
        <x:f>INDEX('Market Data'!$U83:$AL83,1,MATCH('Portfolio'!$B$7,'Market Data'!$U$5:$AL$5,0))</x:f>
        <x:v>0.03113839352186787</x:v>
      </x:c>
      <x:c r="Y81" s="101" t="n">
        <x:f>INDEX('Market Data'!$U83:$AL83,1,MATCH('Portfolio'!$B$8,'Market Data'!$U$5:$AL$5,0))</x:f>
        <x:v>0.051743005523219754</x:v>
      </x:c>
      <x:c r="Z81" s="101" t="n">
        <x:f>INDEX('Market Data'!$U83:$AL83,1,MATCH('Portfolio'!$B$9,'Market Data'!$U$5:$AL$5,0))</x:f>
        <x:v>-0.03671334923640179</x:v>
      </x:c>
      <x:c r="AA81" s="101" t="n">
        <x:f>INDEX('Market Data'!$U83:$AL83,1,MATCH('Portfolio'!$B$10,'Market Data'!$U$5:$AL$5,0))</x:f>
        <x:v>-0.010940380150622708</x:v>
      </x:c>
      <x:c r="AB81" s="101" t="n">
        <x:f>INDEX('Market Data'!$U83:$AL83,1,MATCH('Portfolio'!$B$11,'Market Data'!$U$5:$AL$5,0))</x:f>
        <x:v>-0.003184165393368632</x:v>
      </x:c>
      <x:c r="AC81" s="101" t="n">
        <x:f>INDEX('Market Data'!$U83:$AL83,1,MATCH('Portfolio'!$B$12,'Market Data'!$U$5:$AL$5,0))</x:f>
        <x:v>0.005127114447075254</x:v>
      </x:c>
      <x:c r="AD81" s="101" t="n">
        <x:f>INDEX('Market Data'!$U83:$AL83,1,MATCH('Portfolio'!$B$13,'Market Data'!$U$5:$AL$5,0))</x:f>
        <x:v>0.007749329558953688</x:v>
      </x:c>
      <x:c r="AE81" s="101" t="n">
        <x:f>INDEX('Market Data'!$U83:$AL83,1,MATCH("SPY",'Market Data'!$U$5:$AL$5,0))</x:f>
        <x:v>0.007749329558953688</x:v>
      </x:c>
      <x:c r="AF81" s="101" t="n">
        <x:f>INDEX('Market Data'!$U83:$AL83,1,MATCH("QQQ",'Market Data'!$U$5:$AL$5,0))</x:f>
        <x:v>0.019127488040923124</x:v>
      </x:c>
      <x:c r="AG81" s="101" t="n">
        <x:f>INDEX('Market Data'!$U83:$AL83,1,MATCH("TLT",'Market Data'!$U$5:$AL$5,0))</x:f>
        <x:v>0.0018484726828229547</x:v>
      </x:c>
      <x:c r="AH81" s="101" t="n">
        <x:f>INDEX('Market Data'!$U83:$AL83,1,MATCH("HYG",'Market Data'!$U$5:$AL$5,0))</x:f>
        <x:v>0.001368747138302151</x:v>
      </x:c>
      <x:c r="AI81" s="101" t="n">
        <x:f>INDEX('Market Data'!$U83:$AL83,1,MATCH("GLD",'Market Data'!$U$5:$AL$5,0))</x:f>
        <x:v>0.005127114447075254</x:v>
      </x:c>
      <x:c r="AJ81" s="101" t="n">
        <x:f>INDEX('Market Data'!$U83:$AL83,1,MATCH("UUP",'Market Data'!$U$5:$AL$5,0))</x:f>
        <x:v>-0.0018162420327666462</x:v>
      </x:c>
      <x:c r="AK81" s="101" t="n">
        <x:f>INDEX('Market Data'!$U83:$AL83,1,MATCH("USO",'Market Data'!$U$5:$AL$5,0))</x:f>
        <x:v>-0.017220956823018607</x:v>
      </x:c>
      <x:c r="AL81" s="101" t="n">
        <x:f>INDEX('Market Data'!$U83:$AL83,1,MATCH('Portfolio'!$D$20,'Market Data'!$U$5:$AL$5,0))</x:f>
        <x:v>0.007749329558953688</x:v>
      </x:c>
      <x:c r="AM81" s="74" t="str"/>
      <x:c r="AN81" s="74"/>
      <x:c r="AO81" s="74"/>
      <x:c r="AP81" s="74"/>
      <x:c r="AQ81" s="74"/>
      <x:c r="AR81" s="74"/>
      <x:c r="AS81" s="74"/>
      <x:c r="AT81" s="11" t="n">
        <x:f>A81</x:f>
        <x:v>46136</x:v>
      </x:c>
      <x:c r="AU81" s="13" t="n">
        <x:f>B81</x:f>
        <x:v>0.014668802812845707</x:v>
      </x:c>
      <x:c r="AV81" s="13" t="n">
        <x:f>'Market Data'!U83</x:f>
        <x:v>0.007749329558953688</x:v>
      </x:c>
      <x:c r="AW81" s="13" t="n">
        <x:f>'Market Data'!W83-'Market Data'!U83</x:f>
        <x:v>-0.003648079224724654</x:v>
      </x:c>
      <x:c r="AX81" s="13" t="n">
        <x:f>'Market Data'!X83-'Market Data'!U83</x:f>
        <x:v>0.010446962429043083</x:v>
      </x:c>
      <x:c r="AY81" s="13" t="n">
        <x:f>'Market Data'!Y83-'Market Data'!U83</x:f>
        <x:v>0.007384200941665808</x:v>
      </x:c>
      <x:c r="AZ81" s="35" t="n">
        <x:f>AZ80*(1+AV81)</x:f>
        <x:v>1.0478941293637694</x:v>
      </x:c>
      <x:c r="BA81" s="35" t="n">
        <x:f>BA80*(1+AW81)</x:f>
        <x:v>1.0646060911264095</x:v>
      </x:c>
      <x:c r="BB81" s="35" t="n">
        <x:f>BB80*(1+AX81)</x:f>
        <x:v>1.0647513738952572</x:v>
      </x:c>
      <x:c r="BC81" s="35" t="n">
        <x:f>BC80*(1+AY81)</x:f>
        <x:v>1.1169095618355245</x:v>
      </x:c>
      <x:c r="BG81" s="13" t="n">
        <x:f>0.5*AI81+0.5*AK81</x:f>
        <x:v>-0.006046921187971677</x:v>
      </x:c>
      <x:c r="BH81" s="13" t="n">
        <x:f>0.5*AJ81-0.5*AG81</x:f>
        <x:v>-0.0018323573577948005</x:v>
      </x:c>
    </x:row>
    <x:row r="82">
      <x:c r="A82" s="100" t="n">
        <x:f>'Market Data'!A84</x:f>
        <x:v>46139</x:v>
      </x:c>
      <x:c r="B82" s="101" t="n">
        <x:f>'Portfolio'!$F$6*INDEX('Market Data'!$U84:$AL84,1,MATCH('Portfolio'!$B$6,'Market Data'!$U$5:$AL$5,0))+'Portfolio'!$F$7*INDEX('Market Data'!$U84:$AL84,1,MATCH('Portfolio'!$B$7,'Market Data'!$U$5:$AL$5,0))+'Portfolio'!$F$8*INDEX('Market Data'!$U84:$AL84,1,MATCH('Portfolio'!$B$8,'Market Data'!$U$5:$AL$5,0))+'Portfolio'!$F$9*INDEX('Market Data'!$U84:$AL84,1,MATCH('Portfolio'!$B$9,'Market Data'!$U$5:$AL$5,0))+'Portfolio'!$F$10*INDEX('Market Data'!$U84:$AL84,1,MATCH('Portfolio'!$B$10,'Market Data'!$U$5:$AL$5,0))+'Portfolio'!$F$11*INDEX('Market Data'!$U84:$AL84,1,MATCH('Portfolio'!$B$11,'Market Data'!$U$5:$AL$5,0))+'Portfolio'!$F$12*INDEX('Market Data'!$U84:$AL84,1,MATCH('Portfolio'!$B$12,'Market Data'!$U$5:$AL$5,0))+'Portfolio'!$F$13*INDEX('Market Data'!$U84:$AL84,1,MATCH('Portfolio'!$B$13,'Market Data'!$U$5:$AL$5,0))</x:f>
        <x:v>0.015799094292791853</x:v>
      </x:c>
      <x:c r="C82" s="101" t="n">
        <x:f>-'Portfolio'!$D$24*INDEX('Market Data'!$U84:$AL84,1,MATCH('Portfolio'!$D$20,'Market Data'!$U$5:$AL$5,0))</x:f>
        <x:v>-0.0012671289971407833</x:v>
      </x:c>
      <x:c r="D82" s="101" t="n">
        <x:f>B82+C82</x:f>
        <x:v>0.01453196529565107</x:v>
      </x:c>
      <x:c r="E82" s="101" t="n">
        <x:f>'Market Data'!U84</x:f>
        <x:v>0.0017227696705925943</x:v>
      </x:c>
      <x:c r="F82" s="101" t="n">
        <x:f>'Market Data'!V84</x:f>
        <x:v>0.0005271940263615882</x:v>
      </x:c>
      <x:c r="G82" s="101" t="n">
        <x:f>'Market Data'!W84</x:f>
        <x:v>0.0017713574231883467</x:v>
      </x:c>
      <x:c r="H82" s="102" t="n">
        <x:f>H81*(1+B82)</x:f>
        <x:v>1.1547586547728546</x:v>
      </x:c>
      <x:c r="I82" s="102" t="n">
        <x:f>I81*(1+D82)</x:f>
        <x:v>1.1170086641422166</x:v>
      </x:c>
      <x:c r="J82" s="102" t="n">
        <x:f>J81*(1+E82)</x:f>
        <x:v>1.0496994095878294</x:v>
      </x:c>
      <x:c r="K82" s="102" t="n">
        <x:f>K81*(1+F82)</x:f>
        <x:v>1.0847264858888634</x:v>
      </x:c>
      <x:c r="L82" s="102" t="n">
        <x:f>L81*(1+G82)</x:f>
        <x:v>1.1159780286606538</x:v>
      </x:c>
      <x:c r="M82" s="102" t="n">
        <x:f>MAX(M81,H82)</x:f>
        <x:v>1.1547586547728546</x:v>
      </x:c>
      <x:c r="N82" s="98" t="n">
        <x:f>H82/M82-1</x:f>
        <x:v>0</x:v>
      </x:c>
      <x:c r="O82" s="102" t="n">
        <x:f>MAX(O81,I82)</x:f>
        <x:v>1.1170086641422166</x:v>
      </x:c>
      <x:c r="P82" s="98" t="n">
        <x:f>I82/O82-1</x:f>
        <x:v>0</x:v>
      </x:c>
      <x:c r="Q82" s="102" t="n">
        <x:f>MAX(Q81,J82)</x:f>
        <x:v>1.0496994095878294</x:v>
      </x:c>
      <x:c r="R82" s="98" t="n">
        <x:f>J82/Q82-1</x:f>
        <x:v>0</x:v>
      </x:c>
      <x:c r="S82" s="102" t="n">
        <x:f>MAX(S81,K82)</x:f>
        <x:v>1.0847264858888634</x:v>
      </x:c>
      <x:c r="T82" s="98" t="n">
        <x:f>K82/S82-1</x:f>
        <x:v>0</x:v>
      </x:c>
      <x:c r="U82" s="102" t="n">
        <x:f>MAX(U81,L82)</x:f>
        <x:v>1.1168236406789902</x:v>
      </x:c>
      <x:c r="V82" s="98" t="n">
        <x:f>L82/U82-1</x:f>
        <x:v>-0.0007571580574908809</x:v>
      </x:c>
      <x:c r="W82" s="101" t="n">
        <x:f>INDEX('Market Data'!$U84:$AL84,1,MATCH('Portfolio'!$B$6,'Market Data'!$U$5:$AL$5,0))</x:f>
        <x:v>0.040044191332756496</x:v>
      </x:c>
      <x:c r="X82" s="101" t="n">
        <x:f>INDEX('Market Data'!$U84:$AL84,1,MATCH('Portfolio'!$B$7,'Market Data'!$U$5:$AL$5,0))</x:f>
        <x:v>0.056047621429446526</x:v>
      </x:c>
      <x:c r="Y82" s="101" t="n">
        <x:f>INDEX('Market Data'!$U84:$AL84,1,MATCH('Portfolio'!$B$8,'Market Data'!$U$5:$AL$5,0))</x:f>
        <x:v>0.006261567110292354</x:v>
      </x:c>
      <x:c r="Z82" s="101" t="n">
        <x:f>INDEX('Market Data'!$U84:$AL84,1,MATCH('Portfolio'!$B$9,'Market Data'!$U$5:$AL$5,0))</x:f>
        <x:v>-0.017749603386357338</x:v>
      </x:c>
      <x:c r="AA82" s="101" t="n">
        <x:f>INDEX('Market Data'!$U84:$AL84,1,MATCH('Portfolio'!$B$10,'Market Data'!$U$5:$AL$5,0))</x:f>
        <x:v>0.01086669445655386</x:v>
      </x:c>
      <x:c r="AB82" s="101" t="n">
        <x:f>INDEX('Market Data'!$U84:$AL84,1,MATCH('Portfolio'!$B$11,'Market Data'!$U$5:$AL$5,0))</x:f>
        <x:v>-0.012995069512045543</x:v>
      </x:c>
      <x:c r="AC82" s="101" t="n">
        <x:f>INDEX('Market Data'!$U84:$AL84,1,MATCH('Portfolio'!$B$12,'Market Data'!$U$5:$AL$5,0))</x:f>
        <x:v>-0.007755303754327758</x:v>
      </x:c>
      <x:c r="AD82" s="101" t="n">
        <x:f>INDEX('Market Data'!$U84:$AL84,1,MATCH('Portfolio'!$B$13,'Market Data'!$U$5:$AL$5,0))</x:f>
        <x:v>0.0017227696705925943</x:v>
      </x:c>
      <x:c r="AE82" s="101" t="n">
        <x:f>INDEX('Market Data'!$U84:$AL84,1,MATCH("SPY",'Market Data'!$U$5:$AL$5,0))</x:f>
        <x:v>0.0017227696705925943</x:v>
      </x:c>
      <x:c r="AF82" s="101" t="n">
        <x:f>INDEX('Market Data'!$U84:$AL84,1,MATCH("QQQ",'Market Data'!$U$5:$AL$5,0))</x:f>
        <x:v>0.0005271940263615882</x:v>
      </x:c>
      <x:c r="AG82" s="101" t="n">
        <x:f>INDEX('Market Data'!$U84:$AL84,1,MATCH("TLT",'Market Data'!$U$5:$AL$5,0))</x:f>
        <x:v>-0.004959030508279949</x:v>
      </x:c>
      <x:c r="AH82" s="101" t="n">
        <x:f>INDEX('Market Data'!$U84:$AL84,1,MATCH("HYG",'Market Data'!$U$5:$AL$5,0))</x:f>
        <x:v>0.00037285513503682033</x:v>
      </x:c>
      <x:c r="AI82" s="101" t="n">
        <x:f>INDEX('Market Data'!$U84:$AL84,1,MATCH("GLD",'Market Data'!$U$5:$AL$5,0))</x:f>
        <x:v>-0.007755303754327758</x:v>
      </x:c>
      <x:c r="AJ82" s="101" t="n">
        <x:f>INDEX('Market Data'!$U84:$AL84,1,MATCH("UUP",'Market Data'!$U$5:$AL$5,0))</x:f>
        <x:v>-0.0010916586534424066</x:v>
      </x:c>
      <x:c r="AK82" s="101" t="n">
        <x:f>INDEX('Market Data'!$U84:$AL84,1,MATCH("USO",'Market Data'!$U$5:$AL$5,0))</x:f>
        <x:v>0.017522714736925238</x:v>
      </x:c>
      <x:c r="AL82" s="101" t="n">
        <x:f>INDEX('Market Data'!$U84:$AL84,1,MATCH('Portfolio'!$D$20,'Market Data'!$U$5:$AL$5,0))</x:f>
        <x:v>0.0017227696705925943</x:v>
      </x:c>
      <x:c r="AM82" s="74" t="str"/>
      <x:c r="AN82" s="74"/>
      <x:c r="AO82" s="74"/>
      <x:c r="AP82" s="74"/>
      <x:c r="AQ82" s="74"/>
      <x:c r="AR82" s="74"/>
      <x:c r="AS82" s="74"/>
      <x:c r="AT82" s="11" t="n">
        <x:f>A82</x:f>
        <x:v>46139</x:v>
      </x:c>
      <x:c r="AU82" s="13" t="n">
        <x:f>B82</x:f>
        <x:v>0.015799094292791853</x:v>
      </x:c>
      <x:c r="AV82" s="13" t="n">
        <x:f>'Market Data'!U84</x:f>
        <x:v>0.0017227696705925943</x:v>
      </x:c>
      <x:c r="AW82" s="13" t="n">
        <x:f>'Market Data'!W84-'Market Data'!U84</x:f>
        <x:v>0.00004858775259575232</x:v>
      </x:c>
      <x:c r="AX82" s="13" t="n">
        <x:f>'Market Data'!X84-'Market Data'!U84</x:f>
        <x:v>-0.002256778747003141</x:v>
      </x:c>
      <x:c r="AY82" s="13" t="n">
        <x:f>'Market Data'!Y84-'Market Data'!U84</x:f>
        <x:v>0.005669536947064291</x:v>
      </x:c>
      <x:c r="AZ82" s="35" t="n">
        <x:f>AZ81*(1+AV82)</x:f>
        <x:v>1.0496994095878294</x:v>
      </x:c>
      <x:c r="BA82" s="35" t="n">
        <x:f>BA81*(1+AW82)</x:f>
        <x:v>1.0646578179437771</x:v>
      </x:c>
      <x:c r="BB82" s="35" t="n">
        <x:f>BB81*(1+AX82)</x:f>
        <x:v>1.062348465623808</x:v>
      </x:c>
      <x:c r="BC82" s="35" t="n">
        <x:f>BC81*(1+AY82)</x:f>
        <x:v>1.1232419218628804</x:v>
      </x:c>
      <x:c r="BG82" s="13" t="n">
        <x:f>0.5*AI82+0.5*AK82</x:f>
        <x:v>0.00488370549129874</x:v>
      </x:c>
      <x:c r="BH82" s="13" t="n">
        <x:f>0.5*AJ82-0.5*AG82</x:f>
        <x:v>0.0019336859274187712</x:v>
      </x:c>
    </x:row>
    <x:row r="83">
      <x:c r="A83" s="100" t="n">
        <x:f>'Market Data'!A85</x:f>
        <x:v>46140</x:v>
      </x:c>
      <x:c r="B83" s="101" t="n">
        <x:f>'Portfolio'!$F$6*INDEX('Market Data'!$U85:$AL85,1,MATCH('Portfolio'!$B$6,'Market Data'!$U$5:$AL$5,0))+'Portfolio'!$F$7*INDEX('Market Data'!$U85:$AL85,1,MATCH('Portfolio'!$B$7,'Market Data'!$U$5:$AL$5,0))+'Portfolio'!$F$8*INDEX('Market Data'!$U85:$AL85,1,MATCH('Portfolio'!$B$8,'Market Data'!$U$5:$AL$5,0))+'Portfolio'!$F$9*INDEX('Market Data'!$U85:$AL85,1,MATCH('Portfolio'!$B$9,'Market Data'!$U$5:$AL$5,0))+'Portfolio'!$F$10*INDEX('Market Data'!$U85:$AL85,1,MATCH('Portfolio'!$B$10,'Market Data'!$U$5:$AL$5,0))+'Portfolio'!$F$11*INDEX('Market Data'!$U85:$AL85,1,MATCH('Portfolio'!$B$11,'Market Data'!$U$5:$AL$5,0))+'Portfolio'!$F$12*INDEX('Market Data'!$U85:$AL85,1,MATCH('Portfolio'!$B$12,'Market Data'!$U$5:$AL$5,0))+'Portfolio'!$F$13*INDEX('Market Data'!$U85:$AL85,1,MATCH('Portfolio'!$B$13,'Market Data'!$U$5:$AL$5,0))</x:f>
        <x:v>-0.014760764555864635</x:v>
      </x:c>
      <x:c r="C83" s="101" t="n">
        <x:f>-'Portfolio'!$D$24*INDEX('Market Data'!$U85:$AL85,1,MATCH('Portfolio'!$D$20,'Market Data'!$U$5:$AL$5,0))</x:f>
        <x:v>0.003579019255413398</x:v>
      </x:c>
      <x:c r="D83" s="101" t="n">
        <x:f>B83+C83</x:f>
        <x:v>-0.011181745300451237</x:v>
      </x:c>
      <x:c r="E83" s="101" t="n">
        <x:f>'Market Data'!U85</x:f>
        <x:v>-0.0048659811570929135</x:v>
      </x:c>
      <x:c r="F83" s="101" t="n">
        <x:f>'Market Data'!V85</x:f>
        <x:v>-0.010056759402575555</x:v>
      </x:c>
      <x:c r="G83" s="101" t="n">
        <x:f>'Market Data'!W85</x:f>
        <x:v>-0.011654815602922475</x:v>
      </x:c>
      <x:c r="H83" s="102" t="n">
        <x:f>H82*(1+B83)</x:f>
        <x:v>1.1377135341509055</x:v>
      </x:c>
      <x:c r="I83" s="102" t="n">
        <x:f>I82*(1+D83)</x:f>
        <x:v>1.104518557761381</x:v>
      </x:c>
      <x:c r="J83" s="102" t="n">
        <x:f>J82*(1+E83)</x:f>
        <x:v>1.0445915920401634</x:v>
      </x:c>
      <x:c r="K83" s="102" t="n">
        <x:f>K82*(1+F83)</x:f>
        <x:v>1.073817652602678</x:v>
      </x:c>
      <x:c r="L83" s="102" t="n">
        <x:f>L82*(1+G83)</x:f>
        <x:v>1.1029715105197009</x:v>
      </x:c>
      <x:c r="M83" s="102" t="n">
        <x:f>MAX(M82,H83)</x:f>
        <x:v>1.1547586547728546</x:v>
      </x:c>
      <x:c r="N83" s="98" t="n">
        <x:f>H83/M83-1</x:f>
        <x:v>-0.014760764555864614</x:v>
      </x:c>
      <x:c r="O83" s="102" t="n">
        <x:f>MAX(O82,I83)</x:f>
        <x:v>1.1170086641422166</x:v>
      </x:c>
      <x:c r="P83" s="98" t="n">
        <x:f>I83/O83-1</x:f>
        <x:v>-0.01118174530045124</x:v>
      </x:c>
      <x:c r="Q83" s="102" t="n">
        <x:f>MAX(Q82,J83)</x:f>
        <x:v>1.0496994095878294</x:v>
      </x:c>
      <x:c r="R83" s="98" t="n">
        <x:f>J83/Q83-1</x:f>
        <x:v>-0.0048659811570929135</x:v>
      </x:c>
      <x:c r="S83" s="102" t="n">
        <x:f>MAX(S82,K83)</x:f>
        <x:v>1.0847264858888634</x:v>
      </x:c>
      <x:c r="T83" s="98" t="n">
        <x:f>K83/S83-1</x:f>
        <x:v>-0.010056759402575555</x:v>
      </x:c>
      <x:c r="U83" s="102" t="n">
        <x:f>MAX(U82,L83)</x:f>
        <x:v>1.1168236406789902</x:v>
      </x:c>
      <x:c r="V83" s="98" t="n">
        <x:f>L83/U83-1</x:f>
        <x:v>-0.012403149122871104</x:v>
      </x:c>
      <x:c r="W83" s="101" t="n">
        <x:f>INDEX('Market Data'!$U85:$AL85,1,MATCH('Portfolio'!$B$6,'Market Data'!$U$5:$AL$5,0))</x:f>
        <x:v>-0.015881097300298186</x:v>
      </x:c>
      <x:c r="X83" s="101" t="n">
        <x:f>INDEX('Market Data'!$U85:$AL85,1,MATCH('Portfolio'!$B$7,'Market Data'!$U$5:$AL$5,0))</x:f>
        <x:v>-0.038641840301759434</x:v>
      </x:c>
      <x:c r="Y83" s="101" t="n">
        <x:f>INDEX('Market Data'!$U85:$AL85,1,MATCH('Portfolio'!$B$8,'Market Data'!$U$5:$AL$5,0))</x:f>
        <x:v>-0.031211474619958657</x:v>
      </x:c>
      <x:c r="Z83" s="101" t="n">
        <x:f>INDEX('Market Data'!$U85:$AL85,1,MATCH('Portfolio'!$B$9,'Market Data'!$U$5:$AL$5,0))</x:f>
        <x:v>0.006599337464174626</x:v>
      </x:c>
      <x:c r="AA83" s="101" t="n">
        <x:f>INDEX('Market Data'!$U85:$AL85,1,MATCH('Portfolio'!$B$10,'Market Data'!$U$5:$AL$5,0))</x:f>
        <x:v>-0.00057753054980203</x:v>
      </x:c>
      <x:c r="AB83" s="101" t="n">
        <x:f>INDEX('Market Data'!$U85:$AL85,1,MATCH('Portfolio'!$B$11,'Market Data'!$U$5:$AL$5,0))</x:f>
        <x:v>-0.00401802600034129</x:v>
      </x:c>
      <x:c r="AC83" s="101" t="n">
        <x:f>INDEX('Market Data'!$U85:$AL85,1,MATCH('Portfolio'!$B$12,'Market Data'!$U$5:$AL$5,0))</x:f>
        <x:v>-0.0185629131043068</x:v>
      </x:c>
      <x:c r="AD83" s="101" t="n">
        <x:f>INDEX('Market Data'!$U85:$AL85,1,MATCH('Portfolio'!$B$13,'Market Data'!$U$5:$AL$5,0))</x:f>
        <x:v>-0.0048659811570929135</x:v>
      </x:c>
      <x:c r="AE83" s="101" t="n">
        <x:f>INDEX('Market Data'!$U85:$AL85,1,MATCH("SPY",'Market Data'!$U$5:$AL$5,0))</x:f>
        <x:v>-0.0048659811570929135</x:v>
      </x:c>
      <x:c r="AF83" s="101" t="n">
        <x:f>INDEX('Market Data'!$U85:$AL85,1,MATCH("QQQ",'Market Data'!$U$5:$AL$5,0))</x:f>
        <x:v>-0.010056759402575555</x:v>
      </x:c>
      <x:c r="AG83" s="101" t="n">
        <x:f>INDEX('Market Data'!$U85:$AL85,1,MATCH("TLT",'Market Data'!$U$5:$AL$5,0))</x:f>
        <x:v>0.0010431324872901548</x:v>
      </x:c>
      <x:c r="AH83" s="101" t="n">
        <x:f>INDEX('Market Data'!$U85:$AL85,1,MATCH("HYG",'Market Data'!$U$5:$AL$5,0))</x:f>
        <x:v>-0.001366463961553932</x:v>
      </x:c>
      <x:c r="AI83" s="101" t="n">
        <x:f>INDEX('Market Data'!$U85:$AL85,1,MATCH("GLD",'Market Data'!$U$5:$AL$5,0))</x:f>
        <x:v>-0.0185629131043068</x:v>
      </x:c>
      <x:c r="AJ83" s="101" t="n">
        <x:f>INDEX('Market Data'!$U85:$AL85,1,MATCH("UUP",'Market Data'!$U$5:$AL$5,0))</x:f>
        <x:v>0.0029143869392551647</x:v>
      </x:c>
      <x:c r="AK83" s="101" t="n">
        <x:f>INDEX('Market Data'!$U85:$AL85,1,MATCH("USO",'Market Data'!$U$5:$AL$5,0))</x:f>
        <x:v>0.036223313825672454</x:v>
      </x:c>
      <x:c r="AL83" s="101" t="n">
        <x:f>INDEX('Market Data'!$U85:$AL85,1,MATCH('Portfolio'!$D$20,'Market Data'!$U$5:$AL$5,0))</x:f>
        <x:v>-0.0048659811570929135</x:v>
      </x:c>
      <x:c r="AM83" s="74" t="str"/>
      <x:c r="AN83" s="74"/>
      <x:c r="AO83" s="74"/>
      <x:c r="AP83" s="74"/>
      <x:c r="AQ83" s="74"/>
      <x:c r="AR83" s="74"/>
      <x:c r="AS83" s="74"/>
      <x:c r="AT83" s="11" t="n">
        <x:f>A83</x:f>
        <x:v>46140</x:v>
      </x:c>
      <x:c r="AU83" s="13" t="n">
        <x:f>B83</x:f>
        <x:v>-0.014760764555864635</x:v>
      </x:c>
      <x:c r="AV83" s="13" t="n">
        <x:f>'Market Data'!U85</x:f>
        <x:v>-0.0048659811570929135</x:v>
      </x:c>
      <x:c r="AW83" s="13" t="n">
        <x:f>'Market Data'!W85-'Market Data'!U85</x:f>
        <x:v>-0.006788834445829561</x:v>
      </x:c>
      <x:c r="AX83" s="13" t="n">
        <x:f>'Market Data'!X85-'Market Data'!U85</x:f>
        <x:v>-0.011304929369967742</x:v>
      </x:c>
      <x:c r="AY83" s="13" t="n">
        <x:f>'Market Data'!Y85-'Market Data'!U85</x:f>
        <x:v>-0.003817383680181252</x:v>
      </x:c>
      <x:c r="AZ83" s="35" t="n">
        <x:f>AZ82*(1+AV83)</x:f>
        <x:v>1.0445915920401634</x:v>
      </x:c>
      <x:c r="BA83" s="35" t="n">
        <x:f>BA82*(1+AW83)</x:f>
        <x:v>1.0574300322762986</x:v>
      </x:c>
      <x:c r="BB83" s="35" t="n">
        <x:f>BB82*(1+AX83)</x:f>
        <x:v>1.0503386912536372</x:v>
      </x:c>
      <x:c r="BC83" s="35" t="n">
        <x:f>BC82*(1+AY83)</x:f>
        <x:v>1.1189540764814656</x:v>
      </x:c>
      <x:c r="BG83" s="13" t="n">
        <x:f>0.5*AI83+0.5*AK83</x:f>
        <x:v>0.008830200360682827</x:v>
      </x:c>
      <x:c r="BH83" s="13" t="n">
        <x:f>0.5*AJ83-0.5*AG83</x:f>
        <x:v>0.0009356272259825049</x:v>
      </x:c>
    </x:row>
    <x:row r="84">
      <x:c r="A84" s="100" t="n">
        <x:f>'Market Data'!A86</x:f>
        <x:v>46141</x:v>
      </x:c>
      <x:c r="B84" s="101" t="n">
        <x:f>'Portfolio'!$F$6*INDEX('Market Data'!$U86:$AL86,1,MATCH('Portfolio'!$B$6,'Market Data'!$U$5:$AL$5,0))+'Portfolio'!$F$7*INDEX('Market Data'!$U86:$AL86,1,MATCH('Portfolio'!$B$7,'Market Data'!$U$5:$AL$5,0))+'Portfolio'!$F$8*INDEX('Market Data'!$U86:$AL86,1,MATCH('Portfolio'!$B$8,'Market Data'!$U$5:$AL$5,0))+'Portfolio'!$F$9*INDEX('Market Data'!$U86:$AL86,1,MATCH('Portfolio'!$B$9,'Market Data'!$U$5:$AL$5,0))+'Portfolio'!$F$10*INDEX('Market Data'!$U86:$AL86,1,MATCH('Portfolio'!$B$10,'Market Data'!$U$5:$AL$5,0))+'Portfolio'!$F$11*INDEX('Market Data'!$U86:$AL86,1,MATCH('Portfolio'!$B$11,'Market Data'!$U$5:$AL$5,0))+'Portfolio'!$F$12*INDEX('Market Data'!$U86:$AL86,1,MATCH('Portfolio'!$B$12,'Market Data'!$U$5:$AL$5,0))+'Portfolio'!$F$13*INDEX('Market Data'!$U86:$AL86,1,MATCH('Portfolio'!$B$13,'Market Data'!$U$5:$AL$5,0))</x:f>
        <x:v>-0.005097250655804373</x:v>
      </x:c>
      <x:c r="C84" s="101" t="n">
        <x:f>-'Portfolio'!$D$24*INDEX('Market Data'!$U86:$AL86,1,MATCH('Portfolio'!$D$20,'Market Data'!$U$5:$AL$5,0))</x:f>
        <x:v>0.00011367307896981889</x:v>
      </x:c>
      <x:c r="D84" s="101" t="n">
        <x:f>B84+C84</x:f>
        <x:v>-0.0049835775768345535</x:v>
      </x:c>
      <x:c r="E84" s="101" t="n">
        <x:f>'Market Data'!U86</x:f>
        <x:v>-0.00015454822141547364</x:v>
      </x:c>
      <x:c r="F84" s="101" t="n">
        <x:f>'Market Data'!V86</x:f>
        <x:v>0.006113568281962856</x:v>
      </x:c>
      <x:c r="G84" s="101" t="n">
        <x:f>'Market Data'!W86</x:f>
        <x:v>-0.006681100507184956</x:v>
      </x:c>
      <x:c r="H84" s="102" t="n">
        <x:f>H83*(1+B84)</x:f>
        <x:v>1.1319143230928372</x:v>
      </x:c>
      <x:c r="I84" s="102" t="n">
        <x:f>I83*(1+D84)</x:f>
        <x:v>1.0990141038437238</x:v>
      </x:c>
      <x:c r="J84" s="102" t="n">
        <x:f>J83*(1+E84)</x:f>
        <x:v>1.0444301522675081</x:v>
      </x:c>
      <x:c r="K84" s="102" t="n">
        <x:f>K83*(1+F84)</x:f>
        <x:v>1.0803825101442415</x:v>
      </x:c>
      <x:c r="L84" s="102" t="n">
        <x:f>L83*(1+G84)</x:f>
        <x:v>1.0956024470013572</x:v>
      </x:c>
      <x:c r="M84" s="102" t="n">
        <x:f>MAX(M83,H84)</x:f>
        <x:v>1.1547586547728546</x:v>
      </x:c>
      <x:c r="N84" s="98" t="n">
        <x:f>H84/M84-1</x:f>
        <x:v>-0.01978277589485644</x:v>
      </x:c>
      <x:c r="O84" s="102" t="n">
        <x:f>MAX(O83,I84)</x:f>
        <x:v>1.1170086641422166</x:v>
      </x:c>
      <x:c r="P84" s="98" t="n">
        <x:f>I84/O84-1</x:f>
        <x:v>-0.01610959778213661</x:v>
      </x:c>
      <x:c r="Q84" s="102" t="n">
        <x:f>MAX(Q83,J84)</x:f>
        <x:v>1.0496994095878294</x:v>
      </x:c>
      <x:c r="R84" s="98" t="n">
        <x:f>J84/Q84-1</x:f>
        <x:v>-0.005019777349775101</x:v>
      </x:c>
      <x:c r="S84" s="102" t="n">
        <x:f>MAX(S83,K84)</x:f>
        <x:v>1.0847264858888634</x:v>
      </x:c>
      <x:c r="T84" s="98" t="n">
        <x:f>K84/S84-1</x:f>
        <x:v>-0.004004673805915515</x:v>
      </x:c>
      <x:c r="U84" s="102" t="n">
        <x:f>MAX(U83,L84)</x:f>
        <x:v>1.1168236406789902</x:v>
      </x:c>
      <x:c r="V84" s="98" t="n">
        <x:f>L84/U84-1</x:f>
        <x:v>-0.019001382944160428</x:v>
      </x:c>
      <x:c r="W84" s="101" t="n">
        <x:f>INDEX('Market Data'!$U86:$AL86,1,MATCH('Portfolio'!$B$6,'Market Data'!$U$5:$AL$5,0))</x:f>
        <x:v>-0.01838906179589994</x:v>
      </x:c>
      <x:c r="X84" s="101" t="n">
        <x:f>INDEX('Market Data'!$U86:$AL86,1,MATCH('Portfolio'!$B$7,'Market Data'!$U$5:$AL$5,0))</x:f>
        <x:v>0.028098961665373734</x:v>
      </x:c>
      <x:c r="Y84" s="101" t="n">
        <x:f>INDEX('Market Data'!$U86:$AL86,1,MATCH('Portfolio'!$B$8,'Market Data'!$U$5:$AL$5,0))</x:f>
        <x:v>0.0037977326644800247</x:v>
      </x:c>
      <x:c r="Z84" s="101" t="n">
        <x:f>INDEX('Market Data'!$U86:$AL86,1,MATCH('Portfolio'!$B$9,'Market Data'!$U$5:$AL$5,0))</x:f>
        <x:v>-0.026075560749568738</x:v>
      </x:c>
      <x:c r="AA84" s="101" t="n">
        <x:f>INDEX('Market Data'!$U86:$AL86,1,MATCH('Portfolio'!$B$10,'Market Data'!$U$5:$AL$5,0))</x:f>
        <x:v>-0.007063802772193428</x:v>
      </x:c>
      <x:c r="AB84" s="101" t="n">
        <x:f>INDEX('Market Data'!$U86:$AL86,1,MATCH('Portfolio'!$B$11,'Market Data'!$U$5:$AL$5,0))</x:f>
        <x:v>0.004698119058639261</x:v>
      </x:c>
      <x:c r="AC84" s="101" t="n">
        <x:f>INDEX('Market Data'!$U86:$AL86,1,MATCH('Portfolio'!$B$12,'Market Data'!$U$5:$AL$5,0))</x:f>
        <x:v>-0.010665781709228828</x:v>
      </x:c>
      <x:c r="AD84" s="101" t="n">
        <x:f>INDEX('Market Data'!$U86:$AL86,1,MATCH('Portfolio'!$B$13,'Market Data'!$U$5:$AL$5,0))</x:f>
        <x:v>-0.00015454822141547364</x:v>
      </x:c>
      <x:c r="AE84" s="101" t="n">
        <x:f>INDEX('Market Data'!$U86:$AL86,1,MATCH("SPY",'Market Data'!$U$5:$AL$5,0))</x:f>
        <x:v>-0.00015454822141547364</x:v>
      </x:c>
      <x:c r="AF84" s="101" t="n">
        <x:f>INDEX('Market Data'!$U86:$AL86,1,MATCH("QQQ",'Market Data'!$U$5:$AL$5,0))</x:f>
        <x:v>0.006113568281962856</x:v>
      </x:c>
      <x:c r="AG84" s="101" t="n">
        <x:f>INDEX('Market Data'!$U86:$AL86,1,MATCH("TLT",'Market Data'!$U$5:$AL$5,0))</x:f>
        <x:v>-0.007757399779093177</x:v>
      </x:c>
      <x:c r="AH84" s="101" t="n">
        <x:f>INDEX('Market Data'!$U86:$AL86,1,MATCH("HYG",'Market Data'!$U$5:$AL$5,0))</x:f>
        <x:v>-0.0033582569257784023</x:v>
      </x:c>
      <x:c r="AI84" s="101" t="n">
        <x:f>INDEX('Market Data'!$U86:$AL86,1,MATCH("GLD",'Market Data'!$U$5:$AL$5,0))</x:f>
        <x:v>-0.010665781709228828</x:v>
      </x:c>
      <x:c r="AJ84" s="101" t="n">
        <x:f>INDEX('Market Data'!$U86:$AL86,1,MATCH("UUP",'Market Data'!$U$5:$AL$5,0))</x:f>
        <x:v>0.0029059179698771587</x:v>
      </x:c>
      <x:c r="AK84" s="101" t="n">
        <x:f>INDEX('Market Data'!$U86:$AL86,1,MATCH("USO",'Market Data'!$U$5:$AL$5,0))</x:f>
        <x:v>0.07901144911926394</x:v>
      </x:c>
      <x:c r="AL84" s="101" t="n">
        <x:f>INDEX('Market Data'!$U86:$AL86,1,MATCH('Portfolio'!$D$20,'Market Data'!$U$5:$AL$5,0))</x:f>
        <x:v>-0.00015454822141547364</x:v>
      </x:c>
      <x:c r="AM84" s="74" t="str"/>
      <x:c r="AN84" s="74"/>
      <x:c r="AO84" s="74"/>
      <x:c r="AP84" s="74"/>
      <x:c r="AQ84" s="74"/>
      <x:c r="AR84" s="74"/>
      <x:c r="AS84" s="74"/>
      <x:c r="AT84" s="11" t="n">
        <x:f>A84</x:f>
        <x:v>46141</x:v>
      </x:c>
      <x:c r="AU84" s="13" t="n">
        <x:f>B84</x:f>
        <x:v>-0.005097250655804373</x:v>
      </x:c>
      <x:c r="AV84" s="13" t="n">
        <x:f>'Market Data'!U86</x:f>
        <x:v>-0.00015454822141547364</x:v>
      </x:c>
      <x:c r="AW84" s="13" t="n">
        <x:f>'Market Data'!W86-'Market Data'!U86</x:f>
        <x:v>-0.006526552285769482</x:v>
      </x:c>
      <x:c r="AX84" s="13" t="n">
        <x:f>'Market Data'!X86-'Market Data'!U86</x:f>
        <x:v>0.005585201738539269</x:v>
      </x:c>
      <x:c r="AY84" s="13" t="n">
        <x:f>'Market Data'!Y86-'Market Data'!U86</x:f>
        <x:v>0.017796875608929397</x:v>
      </x:c>
      <x:c r="AZ84" s="35" t="n">
        <x:f>AZ83*(1+AV84)</x:f>
        <x:v>1.0444301522675081</x:v>
      </x:c>
      <x:c r="BA84" s="35" t="n">
        <x:f>BA83*(1+AW84)</x:f>
        <x:v>1.0505286598821044</x:v>
      </x:c>
      <x:c r="BB84" s="35" t="n">
        <x:f>BB83*(1+AX84)</x:f>
        <x:v>1.056205044738082</x:v>
      </x:c>
      <x:c r="BC84" s="35" t="n">
        <x:f>BC83*(1+AY84)</x:f>
        <x:v>1.1388679629927108</x:v>
      </x:c>
      <x:c r="BG84" s="13" t="n">
        <x:f>0.5*AI84+0.5*AK84</x:f>
        <x:v>0.03417283370501756</x:v>
      </x:c>
      <x:c r="BH84" s="13" t="n">
        <x:f>0.5*AJ84-0.5*AG84</x:f>
        <x:v>0.005331658874485168</x:v>
      </x:c>
    </x:row>
    <x:row r="85">
      <x:c r="A85" s="100" t="n">
        <x:f>'Market Data'!A87</x:f>
        <x:v>46142</x:v>
      </x:c>
      <x:c r="B85" s="101" t="n">
        <x:f>'Portfolio'!$F$6*INDEX('Market Data'!$U87:$AL87,1,MATCH('Portfolio'!$B$6,'Market Data'!$U$5:$AL$5,0))+'Portfolio'!$F$7*INDEX('Market Data'!$U87:$AL87,1,MATCH('Portfolio'!$B$7,'Market Data'!$U$5:$AL$5,0))+'Portfolio'!$F$8*INDEX('Market Data'!$U87:$AL87,1,MATCH('Portfolio'!$B$8,'Market Data'!$U$5:$AL$5,0))+'Portfolio'!$F$9*INDEX('Market Data'!$U87:$AL87,1,MATCH('Portfolio'!$B$9,'Market Data'!$U$5:$AL$5,0))+'Portfolio'!$F$10*INDEX('Market Data'!$U87:$AL87,1,MATCH('Portfolio'!$B$10,'Market Data'!$U$5:$AL$5,0))+'Portfolio'!$F$11*INDEX('Market Data'!$U87:$AL87,1,MATCH('Portfolio'!$B$11,'Market Data'!$U$5:$AL$5,0))+'Portfolio'!$F$12*INDEX('Market Data'!$U87:$AL87,1,MATCH('Portfolio'!$B$12,'Market Data'!$U$5:$AL$5,0))+'Portfolio'!$F$13*INDEX('Market Data'!$U87:$AL87,1,MATCH('Portfolio'!$B$13,'Market Data'!$U$5:$AL$5,0))</x:f>
        <x:v>0.010953885208644652</x:v>
      </x:c>
      <x:c r="C85" s="101" t="n">
        <x:f>-'Portfolio'!$D$24*INDEX('Market Data'!$U87:$AL87,1,MATCH('Portfolio'!$D$20,'Market Data'!$U$5:$AL$5,0))</x:f>
        <x:v>-0.0073181777130902305</x:v>
      </x:c>
      <x:c r="D85" s="101" t="n">
        <x:f>B85+C85</x:f>
        <x:v>0.0036357074955544215</x:v>
      </x:c>
      <x:c r="E85" s="101" t="n">
        <x:f>'Market Data'!U87</x:f>
        <x:v>0.009949685183250345</x:v>
      </x:c>
      <x:c r="F85" s="101" t="n">
        <x:f>'Market Data'!V87</x:f>
        <x:v>0.00932627116139395</x:v>
      </x:c>
      <x:c r="G85" s="101" t="n">
        <x:f>'Market Data'!W87</x:f>
        <x:v>0.021648152064276394</x:v>
      </x:c>
      <x:c r="H85" s="102" t="n">
        <x:f>H84*(1+B85)</x:f>
        <x:v>1.144313182654017</x:v>
      </x:c>
      <x:c r="I85" s="102" t="n">
        <x:f>I84*(1+D85)</x:f>
        <x:v>1.1030097976587885</x:v>
      </x:c>
      <x:c r="J85" s="102" t="n">
        <x:f>J84*(1+E85)</x:f>
        <x:v>1.054821903478464</x:v>
      </x:c>
      <x:c r="K85" s="102" t="n">
        <x:f>K84*(1+F85)</x:f>
        <x:v>1.0904584503918742</x:v>
      </x:c>
      <x:c r="L85" s="102" t="n">
        <x:f>L84*(1+G85)</x:f>
        <x:v>1.119320215376036</x:v>
      </x:c>
      <x:c r="M85" s="102" t="n">
        <x:f>MAX(M84,H85)</x:f>
        <x:v>1.1547586547728546</x:v>
      </x:c>
      <x:c r="N85" s="98" t="n">
        <x:f>H85/M85-1</x:f>
        <x:v>-0.009045588942472427</x:v>
      </x:c>
      <x:c r="O85" s="102" t="n">
        <x:f>MAX(O84,I85)</x:f>
        <x:v>1.1170086641422166</x:v>
      </x:c>
      <x:c r="P85" s="98" t="n">
        <x:f>I85/O85-1</x:f>
        <x:v>-0.012532460071988938</x:v>
      </x:c>
      <x:c r="Q85" s="102" t="n">
        <x:f>MAX(Q84,J85)</x:f>
        <x:v>1.054821903478464</x:v>
      </x:c>
      <x:c r="R85" s="98" t="n">
        <x:f>J85/Q85-1</x:f>
        <x:v>0</x:v>
      </x:c>
      <x:c r="S85" s="102" t="n">
        <x:f>MAX(S84,K85)</x:f>
        <x:v>1.0904584503918742</x:v>
      </x:c>
      <x:c r="T85" s="98" t="n">
        <x:f>K85/S85-1</x:f>
        <x:v>0</x:v>
      </x:c>
      <x:c r="U85" s="102" t="n">
        <x:f>MAX(U84,L85)</x:f>
        <x:v>1.119320215376036</x:v>
      </x:c>
      <x:c r="V85" s="98" t="n">
        <x:f>L85/U85-1</x:f>
        <x:v>0</x:v>
      </x:c>
      <x:c r="W85" s="101" t="n">
        <x:f>INDEX('Market Data'!$U87:$AL87,1,MATCH('Portfolio'!$B$6,'Market Data'!$U$5:$AL$5,0))</x:f>
        <x:v>-0.04626040060709824</x:v>
      </x:c>
      <x:c r="X85" s="101" t="n">
        <x:f>INDEX('Market Data'!$U87:$AL87,1,MATCH('Portfolio'!$B$7,'Market Data'!$U$5:$AL$5,0))</x:f>
        <x:v>-0.002507552268930402</x:v>
      </x:c>
      <x:c r="Y85" s="101" t="n">
        <x:f>INDEX('Market Data'!$U87:$AL87,1,MATCH('Portfolio'!$B$8,'Market Data'!$U$5:$AL$5,0))</x:f>
        <x:v>0.0056623524006957915</x:v>
      </x:c>
      <x:c r="Z85" s="101" t="n">
        <x:f>INDEX('Market Data'!$U87:$AL87,1,MATCH('Portfolio'!$B$9,'Market Data'!$U$5:$AL$5,0))</x:f>
        <x:v>0.09796640665522638</x:v>
      </x:c>
      <x:c r="AA85" s="101" t="n">
        <x:f>INDEX('Market Data'!$U87:$AL87,1,MATCH('Portfolio'!$B$10,'Market Data'!$U$5:$AL$5,0))</x:f>
        <x:v>0.01286987049440036</x:v>
      </x:c>
      <x:c r="AB85" s="101" t="n">
        <x:f>INDEX('Market Data'!$U87:$AL87,1,MATCH('Portfolio'!$B$11,'Market Data'!$U$5:$AL$5,0))</x:f>
        <x:v>0.015881254726034744</x:v>
      </x:c>
      <x:c r="AC85" s="101" t="n">
        <x:f>INDEX('Market Data'!$U87:$AL87,1,MATCH('Portfolio'!$B$12,'Market Data'!$U$5:$AL$5,0))</x:f>
        <x:v>0.014973287523456946</x:v>
      </x:c>
      <x:c r="AD85" s="101" t="n">
        <x:f>INDEX('Market Data'!$U87:$AL87,1,MATCH('Portfolio'!$B$13,'Market Data'!$U$5:$AL$5,0))</x:f>
        <x:v>0.009949685183250345</x:v>
      </x:c>
      <x:c r="AE85" s="101" t="n">
        <x:f>INDEX('Market Data'!$U87:$AL87,1,MATCH("SPY",'Market Data'!$U$5:$AL$5,0))</x:f>
        <x:v>0.009949685183250345</x:v>
      </x:c>
      <x:c r="AF85" s="101" t="n">
        <x:f>INDEX('Market Data'!$U87:$AL87,1,MATCH("QQQ",'Market Data'!$U$5:$AL$5,0))</x:f>
        <x:v>0.00932627116139395</x:v>
      </x:c>
      <x:c r="AG85" s="101" t="n">
        <x:f>INDEX('Market Data'!$U87:$AL87,1,MATCH("TLT",'Market Data'!$U$5:$AL$5,0))</x:f>
        <x:v>-0.0009334034005974434</x:v>
      </x:c>
      <x:c r="AH85" s="101" t="n">
        <x:f>INDEX('Market Data'!$U87:$AL87,1,MATCH("HYG",'Market Data'!$U$5:$AL$5,0))</x:f>
        <x:v>0.0031199820638381226</x:v>
      </x:c>
      <x:c r="AI85" s="101" t="n">
        <x:f>INDEX('Market Data'!$U87:$AL87,1,MATCH("GLD",'Market Data'!$U$5:$AL$5,0))</x:f>
        <x:v>0.014973287523456946</x:v>
      </x:c>
      <x:c r="AJ85" s="101" t="n">
        <x:f>INDEX('Market Data'!$U87:$AL87,1,MATCH("UUP",'Market Data'!$U$5:$AL$5,0))</x:f>
        <x:v>-0.009054690129426168</x:v>
      </x:c>
      <x:c r="AK85" s="101" t="n">
        <x:f>INDEX('Market Data'!$U87:$AL87,1,MATCH("USO",'Market Data'!$U$5:$AL$5,0))</x:f>
        <x:v>-0.02350135052890645</x:v>
      </x:c>
      <x:c r="AL85" s="101" t="n">
        <x:f>INDEX('Market Data'!$U87:$AL87,1,MATCH('Portfolio'!$D$20,'Market Data'!$U$5:$AL$5,0))</x:f>
        <x:v>0.009949685183250345</x:v>
      </x:c>
      <x:c r="AM85" s="74" t="str"/>
      <x:c r="AN85" s="74"/>
      <x:c r="AO85" s="74"/>
      <x:c r="AP85" s="74"/>
      <x:c r="AQ85" s="74"/>
      <x:c r="AR85" s="74"/>
      <x:c r="AS85" s="74"/>
      <x:c r="AT85" s="11" t="n">
        <x:f>A85</x:f>
        <x:v>46142</x:v>
      </x:c>
      <x:c r="AU85" s="13" t="n">
        <x:f>B85</x:f>
        <x:v>0.010953885208644652</x:v>
      </x:c>
      <x:c r="AV85" s="13" t="n">
        <x:f>'Market Data'!U87</x:f>
        <x:v>0.009949685183250345</x:v>
      </x:c>
      <x:c r="AW85" s="13" t="n">
        <x:f>'Market Data'!W87-'Market Data'!U87</x:f>
        <x:v>0.011698466881026048</x:v>
      </x:c>
      <x:c r="AX85" s="13" t="n">
        <x:f>'Market Data'!X87-'Market Data'!U87</x:f>
        <x:v>0.01262774543316314</x:v>
      </x:c>
      <x:c r="AY85" s="13" t="n">
        <x:f>'Market Data'!Y87-'Market Data'!U87</x:f>
        <x:v>0.002779992359812633</x:v>
      </x:c>
      <x:c r="AZ85" s="35" t="n">
        <x:f>AZ84*(1+AV85)</x:f>
        <x:v>1.054821903478464</x:v>
      </x:c>
      <x:c r="BA85" s="35" t="n">
        <x:f>BA84*(1+AW85)</x:f>
        <x:v>1.0628182346173038</x:v>
      </x:c>
      <x:c r="BB85" s="35" t="n">
        <x:f>BB84*(1+AX85)</x:f>
        <x:v>1.069542533168257</x:v>
      </x:c>
      <x:c r="BC85" s="35" t="n">
        <x:f>BC84*(1+AY85)</x:f>
        <x:v>1.1420340072286659</x:v>
      </x:c>
      <x:c r="BG85" s="13" t="n">
        <x:f>0.5*AI85+0.5*AK85</x:f>
        <x:v>-0.004264031502724752</x:v>
      </x:c>
      <x:c r="BH85" s="13" t="n">
        <x:f>0.5*AJ85-0.5*AG85</x:f>
        <x:v>-0.0040606433644143625</x:v>
      </x:c>
    </x:row>
    <x:row r="86">
      <x:c r="A86" s="100" t="n">
        <x:f>'Market Data'!A88</x:f>
        <x:v>46143</x:v>
      </x:c>
      <x:c r="B86" s="101" t="n">
        <x:f>'Portfolio'!$F$6*INDEX('Market Data'!$U88:$AL88,1,MATCH('Portfolio'!$B$6,'Market Data'!$U$5:$AL$5,0))+'Portfolio'!$F$7*INDEX('Market Data'!$U88:$AL88,1,MATCH('Portfolio'!$B$7,'Market Data'!$U$5:$AL$5,0))+'Portfolio'!$F$8*INDEX('Market Data'!$U88:$AL88,1,MATCH('Portfolio'!$B$8,'Market Data'!$U$5:$AL$5,0))+'Portfolio'!$F$9*INDEX('Market Data'!$U88:$AL88,1,MATCH('Portfolio'!$B$9,'Market Data'!$U$5:$AL$5,0))+'Portfolio'!$F$10*INDEX('Market Data'!$U88:$AL88,1,MATCH('Portfolio'!$B$10,'Market Data'!$U$5:$AL$5,0))+'Portfolio'!$F$11*INDEX('Market Data'!$U88:$AL88,1,MATCH('Portfolio'!$B$11,'Market Data'!$U$5:$AL$5,0))+'Portfolio'!$F$12*INDEX('Market Data'!$U88:$AL88,1,MATCH('Portfolio'!$B$12,'Market Data'!$U$5:$AL$5,0))+'Portfolio'!$F$13*INDEX('Market Data'!$U88:$AL88,1,MATCH('Portfolio'!$B$13,'Market Data'!$U$5:$AL$5,0))</x:f>
        <x:v>0.012012115727321504</x:v>
      </x:c>
      <x:c r="C86" s="101" t="n">
        <x:f>-'Portfolio'!$D$24*INDEX('Market Data'!$U88:$AL88,1,MATCH('Portfolio'!$D$20,'Market Data'!$U$5:$AL$5,0))</x:f>
        <x:v>-0.0020366929776742615</x:v>
      </x:c>
      <x:c r="D86" s="101" t="n">
        <x:f>B86+C86</x:f>
        <x:v>0.009975422749647241</x:v>
      </x:c>
      <x:c r="E86" s="101" t="n">
        <x:f>'Market Data'!U88</x:f>
        <x:v>0.00276905737155686</x:v>
      </x:c>
      <x:c r="F86" s="101" t="n">
        <x:f>'Market Data'!V88</x:f>
        <x:v>0.009599622702352262</x:v>
      </x:c>
      <x:c r="G86" s="101" t="n">
        <x:f>'Market Data'!W88</x:f>
        <x:v>0.004712662942538914</x:v>
      </x:c>
      <x:c r="H86" s="102" t="n">
        <x:f>H85*(1+B86)</x:f>
        <x:v>1.1580588050323566</x:v>
      </x:c>
      <x:c r="I86" s="102" t="n">
        <x:f>I85*(1+D86)</x:f>
        <x:v>1.1140127866874376</x:v>
      </x:c>
      <x:c r="J86" s="102" t="n">
        <x:f>J85*(1+E86)</x:f>
        <x:v>1.0577427658459708</x:v>
      </x:c>
      <x:c r="K86" s="102" t="n">
        <x:f>K85*(1+F86)</x:f>
        <x:v>1.100926440088228</x:v>
      </x:c>
      <x:c r="L86" s="102" t="n">
        <x:f>L85*(1+G86)</x:f>
        <x:v>1.1245951942758734</x:v>
      </x:c>
      <x:c r="M86" s="102" t="n">
        <x:f>MAX(M85,H86)</x:f>
        <x:v>1.1580588050323566</x:v>
      </x:c>
      <x:c r="N86" s="98" t="n">
        <x:f>H86/M86-1</x:f>
        <x:v>0</x:v>
      </x:c>
      <x:c r="O86" s="102" t="n">
        <x:f>MAX(O85,I86)</x:f>
        <x:v>1.1170086641422166</x:v>
      </x:c>
      <x:c r="P86" s="98" t="n">
        <x:f>I86/O86-1</x:f>
        <x:v>-0.002682053909653037</x:v>
      </x:c>
      <x:c r="Q86" s="102" t="n">
        <x:f>MAX(Q85,J86)</x:f>
        <x:v>1.0577427658459708</x:v>
      </x:c>
      <x:c r="R86" s="98" t="n">
        <x:f>J86/Q86-1</x:f>
        <x:v>0</x:v>
      </x:c>
      <x:c r="S86" s="102" t="n">
        <x:f>MAX(S85,K86)</x:f>
        <x:v>1.100926440088228</x:v>
      </x:c>
      <x:c r="T86" s="98" t="n">
        <x:f>K86/S86-1</x:f>
        <x:v>0</x:v>
      </x:c>
      <x:c r="U86" s="102" t="n">
        <x:f>MAX(U85,L86)</x:f>
        <x:v>1.1245951942758734</x:v>
      </x:c>
      <x:c r="V86" s="98" t="n">
        <x:f>L86/U86-1</x:f>
        <x:v>0</x:v>
      </x:c>
      <x:c r="W86" s="101" t="n">
        <x:f>INDEX('Market Data'!$U88:$AL88,1,MATCH('Portfolio'!$B$6,'Market Data'!$U$5:$AL$5,0))</x:f>
        <x:v>-0.005612147816343893</x:v>
      </x:c>
      <x:c r="X86" s="101" t="n">
        <x:f>INDEX('Market Data'!$U88:$AL88,1,MATCH('Portfolio'!$B$7,'Market Data'!$U$5:$AL$5,0))</x:f>
        <x:v>0.04843773128076223</x:v>
      </x:c>
      <x:c r="Y86" s="101" t="n">
        <x:f>INDEX('Market Data'!$U88:$AL88,1,MATCH('Portfolio'!$B$8,'Market Data'!$U$5:$AL$5,0))</x:f>
        <x:v>0.004065087240661347</x:v>
      </x:c>
      <x:c r="Z86" s="101" t="n">
        <x:f>INDEX('Market Data'!$U88:$AL88,1,MATCH('Portfolio'!$B$9,'Market Data'!$U$5:$AL$5,0))</x:f>
        <x:v>0.030740422472070206</x:v>
      </x:c>
      <x:c r="AA86" s="101" t="n">
        <x:f>INDEX('Market Data'!$U88:$AL88,1,MATCH('Portfolio'!$B$10,'Market Data'!$U$5:$AL$5,0))</x:f>
        <x:v>-0.0024263326381473993</x:v>
      </x:c>
      <x:c r="AB86" s="101" t="n">
        <x:f>INDEX('Market Data'!$U88:$AL88,1,MATCH('Portfolio'!$B$11,'Market Data'!$U$5:$AL$5,0))</x:f>
        <x:v>-0.0013425354864027295</x:v>
      </x:c>
      <x:c r="AC86" s="101" t="n">
        <x:f>INDEX('Market Data'!$U88:$AL88,1,MATCH('Portfolio'!$B$12,'Market Data'!$U$5:$AL$5,0))</x:f>
        <x:v>-0.0011330099187530918</x:v>
      </x:c>
      <x:c r="AD86" s="101" t="n">
        <x:f>INDEX('Market Data'!$U88:$AL88,1,MATCH('Portfolio'!$B$13,'Market Data'!$U$5:$AL$5,0))</x:f>
        <x:v>0.00276905737155686</x:v>
      </x:c>
      <x:c r="AE86" s="101" t="n">
        <x:f>INDEX('Market Data'!$U88:$AL88,1,MATCH("SPY",'Market Data'!$U$5:$AL$5,0))</x:f>
        <x:v>0.00276905737155686</x:v>
      </x:c>
      <x:c r="AF86" s="101" t="n">
        <x:f>INDEX('Market Data'!$U88:$AL88,1,MATCH("QQQ",'Market Data'!$U$5:$AL$5,0))</x:f>
        <x:v>0.009599622702352262</x:v>
      </x:c>
      <x:c r="AG86" s="101" t="n">
        <x:f>INDEX('Market Data'!$U88:$AL88,1,MATCH("TLT",'Market Data'!$U$5:$AL$5,0))</x:f>
        <x:v>0.003575333928995228</x:v>
      </x:c>
      <x:c r="AH86" s="101" t="n">
        <x:f>INDEX('Market Data'!$U88:$AL88,1,MATCH("HYG",'Market Data'!$U$5:$AL$5,0))</x:f>
        <x:v>0.0012381342225498138</x:v>
      </x:c>
      <x:c r="AI86" s="101" t="n">
        <x:f>INDEX('Market Data'!$U88:$AL88,1,MATCH("GLD",'Market Data'!$U$5:$AL$5,0))</x:f>
        <x:v>-0.0011330099187530918</x:v>
      </x:c>
      <x:c r="AJ86" s="101" t="n">
        <x:f>INDEX('Market Data'!$U88:$AL88,1,MATCH("UUP",'Market Data'!$U$5:$AL$5,0))</x:f>
        <x:v>0.0018274574541357058</x:v>
      </x:c>
      <x:c r="AK86" s="101" t="n">
        <x:f>INDEX('Market Data'!$U88:$AL88,1,MATCH("USO",'Market Data'!$U$5:$AL$5,0))</x:f>
        <x:v>-0.029165771928350348</x:v>
      </x:c>
      <x:c r="AL86" s="101" t="n">
        <x:f>INDEX('Market Data'!$U88:$AL88,1,MATCH('Portfolio'!$D$20,'Market Data'!$U$5:$AL$5,0))</x:f>
        <x:v>0.00276905737155686</x:v>
      </x:c>
      <x:c r="AM86" s="74" t="str">
        <x:v>May 26</x:v>
      </x:c>
      <x:c r="AN86" s="74"/>
      <x:c r="AO86" s="74"/>
      <x:c r="AP86" s="74"/>
      <x:c r="AQ86" s="74"/>
      <x:c r="AR86" s="74"/>
      <x:c r="AS86" s="74"/>
      <x:c r="AT86" s="11" t="n">
        <x:f>A86</x:f>
        <x:v>46143</x:v>
      </x:c>
      <x:c r="AU86" s="13" t="n">
        <x:f>B86</x:f>
        <x:v>0.012012115727321504</x:v>
      </x:c>
      <x:c r="AV86" s="13" t="n">
        <x:f>'Market Data'!U88</x:f>
        <x:v>0.00276905737155686</x:v>
      </x:c>
      <x:c r="AW86" s="13" t="n">
        <x:f>'Market Data'!W88-'Market Data'!U88</x:f>
        <x:v>0.0019436055709820543</x:v>
      </x:c>
      <x:c r="AX86" s="13" t="n">
        <x:f>'Market Data'!X88-'Market Data'!U88</x:f>
        <x:v>0.0011396429605192715</x:v>
      </x:c>
      <x:c r="AY86" s="13" t="n">
        <x:f>'Market Data'!Y88-'Market Data'!U88</x:f>
        <x:v>0.004652861407268061</x:v>
      </x:c>
      <x:c r="AZ86" s="35" t="n">
        <x:f>AZ85*(1+AV86)</x:f>
        <x:v>1.0577427658459708</x:v>
      </x:c>
      <x:c r="BA86" s="35" t="n">
        <x:f>BA85*(1+AW86)</x:f>
        <x:v>1.0648839340590472</x:v>
      </x:c>
      <x:c r="BB86" s="35" t="n">
        <x:f>BB85*(1+AX86)</x:f>
        <x:v>1.0707614297871582</x:v>
      </x:c>
      <x:c r="BC86" s="35" t="n">
        <x:f>BC85*(1+AY86)</x:f>
        <x:v>1.147347733186688</x:v>
      </x:c>
      <x:c r="BG86" s="13" t="n">
        <x:f>0.5*AI86+0.5*AK86</x:f>
        <x:v>-0.01514939092355172</x:v>
      </x:c>
      <x:c r="BH86" s="13" t="n">
        <x:f>0.5*AJ86-0.5*AG86</x:f>
        <x:v>-0.0008739382374297611</x:v>
      </x:c>
    </x:row>
    <x:row r="87">
      <x:c r="A87" s="100" t="n">
        <x:f>'Market Data'!A89</x:f>
        <x:v>46146</x:v>
      </x:c>
      <x:c r="B87" s="101" t="n">
        <x:f>'Portfolio'!$F$6*INDEX('Market Data'!$U89:$AL89,1,MATCH('Portfolio'!$B$6,'Market Data'!$U$5:$AL$5,0))+'Portfolio'!$F$7*INDEX('Market Data'!$U89:$AL89,1,MATCH('Portfolio'!$B$7,'Market Data'!$U$5:$AL$5,0))+'Portfolio'!$F$8*INDEX('Market Data'!$U89:$AL89,1,MATCH('Portfolio'!$B$8,'Market Data'!$U$5:$AL$5,0))+'Portfolio'!$F$9*INDEX('Market Data'!$U89:$AL89,1,MATCH('Portfolio'!$B$9,'Market Data'!$U$5:$AL$5,0))+'Portfolio'!$F$10*INDEX('Market Data'!$U89:$AL89,1,MATCH('Portfolio'!$B$10,'Market Data'!$U$5:$AL$5,0))+'Portfolio'!$F$11*INDEX('Market Data'!$U89:$AL89,1,MATCH('Portfolio'!$B$11,'Market Data'!$U$5:$AL$5,0))+'Portfolio'!$F$12*INDEX('Market Data'!$U89:$AL89,1,MATCH('Portfolio'!$B$12,'Market Data'!$U$5:$AL$5,0))+'Portfolio'!$F$13*INDEX('Market Data'!$U89:$AL89,1,MATCH('Portfolio'!$B$13,'Market Data'!$U$5:$AL$5,0))</x:f>
        <x:v>0.009442461281598284</x:v>
      </x:c>
      <x:c r="C87" s="101" t="n">
        <x:f>-'Portfolio'!$D$24*INDEX('Market Data'!$U89:$AL89,1,MATCH('Portfolio'!$D$20,'Market Data'!$U$5:$AL$5,0))</x:f>
        <x:v>0.002694484532514179</x:v>
      </x:c>
      <x:c r="D87" s="101" t="n">
        <x:f>B87+C87</x:f>
        <x:v>0.012136945814112463</x:v>
      </x:c>
      <x:c r="E87" s="101" t="n">
        <x:f>'Market Data'!U89</x:f>
        <x:v>-0.0036633809509297732</x:v>
      </x:c>
      <x:c r="F87" s="101" t="n">
        <x:f>'Market Data'!V89</x:f>
        <x:v>-0.0018838683316975136</x:v>
      </x:c>
      <x:c r="G87" s="101" t="n">
        <x:f>'Market Data'!W89</x:f>
        <x:v>-0.005012764726547547</x:v>
      </x:c>
      <x:c r="H87" s="102" t="n">
        <x:f>H86*(1+B87)</x:f>
        <x:v>1.1689937304606886</x:v>
      </x:c>
      <x:c r="I87" s="102" t="n">
        <x:f>I86*(1+D87)</x:f>
        <x:v>1.1275334995156916</x:v>
      </x:c>
      <x:c r="J87" s="102" t="n">
        <x:f>J86*(1+E87)</x:f>
        <x:v>1.0538678511465869</x:v>
      </x:c>
      <x:c r="K87" s="102" t="n">
        <x:f>K86*(1+F87)</x:f>
        <x:v>1.0988524396322172</x:v>
      </x:c>
      <x:c r="L87" s="102" t="n">
        <x:f>L86*(1+G87)</x:f>
        <x:v>1.1189578631543624</x:v>
      </x:c>
      <x:c r="M87" s="102" t="n">
        <x:f>MAX(M86,H87)</x:f>
        <x:v>1.1689937304606886</x:v>
      </x:c>
      <x:c r="N87" s="98" t="n">
        <x:f>H87/M87-1</x:f>
        <x:v>0</x:v>
      </x:c>
      <x:c r="O87" s="102" t="n">
        <x:f>MAX(O86,I87)</x:f>
        <x:v>1.1275334995156916</x:v>
      </x:c>
      <x:c r="P87" s="98" t="n">
        <x:f>I87/O87-1</x:f>
        <x:v>0</x:v>
      </x:c>
      <x:c r="Q87" s="102" t="n">
        <x:f>MAX(Q86,J87)</x:f>
        <x:v>1.0577427658459708</x:v>
      </x:c>
      <x:c r="R87" s="98" t="n">
        <x:f>J87/Q87-1</x:f>
        <x:v>-0.0036633809509297732</x:v>
      </x:c>
      <x:c r="S87" s="102" t="n">
        <x:f>MAX(S86,K87)</x:f>
        <x:v>1.100926440088228</x:v>
      </x:c>
      <x:c r="T87" s="98" t="n">
        <x:f>K87/S87-1</x:f>
        <x:v>-0.0018838683316975136</x:v>
      </x:c>
      <x:c r="U87" s="102" t="n">
        <x:f>MAX(U86,L87)</x:f>
        <x:v>1.1245951942758734</x:v>
      </x:c>
      <x:c r="V87" s="98" t="n">
        <x:f>L87/U87-1</x:f>
        <x:v>-0.005012764726547547</x:v>
      </x:c>
      <x:c r="W87" s="101" t="n">
        <x:f>INDEX('Market Data'!$U89:$AL89,1,MATCH('Portfolio'!$B$6,'Market Data'!$U$5:$AL$5,0))</x:f>
        <x:v>0.00015112563163932613</x:v>
      </x:c>
      <x:c r="X87" s="101" t="n">
        <x:f>INDEX('Market Data'!$U89:$AL89,1,MATCH('Portfolio'!$B$7,'Market Data'!$U$5:$AL$5,0))</x:f>
        <x:v>0.06314897328962199</x:v>
      </x:c>
      <x:c r="Y87" s="101" t="n">
        <x:f>INDEX('Market Data'!$U89:$AL89,1,MATCH('Portfolio'!$B$8,'Market Data'!$U$5:$AL$5,0))</x:f>
        <x:v>0.00990758407829695</x:v>
      </x:c>
      <x:c r="Z87" s="101" t="n">
        <x:f>INDEX('Market Data'!$U89:$AL89,1,MATCH('Portfolio'!$B$9,'Market Data'!$U$5:$AL$5,0))</x:f>
        <x:v>0.004775152175004571</x:v>
      </x:c>
      <x:c r="AA87" s="101" t="n">
        <x:f>INDEX('Market Data'!$U89:$AL89,1,MATCH('Portfolio'!$B$10,'Market Data'!$U$5:$AL$5,0))</x:f>
        <x:v>-0.01542553598523233</x:v>
      </x:c>
      <x:c r="AB87" s="101" t="n">
        <x:f>INDEX('Market Data'!$U89:$AL89,1,MATCH('Portfolio'!$B$11,'Market Data'!$U$5:$AL$5,0))</x:f>
        <x:v>0.001077381685756107</x:v>
      </x:c>
      <x:c r="AC87" s="101" t="n">
        <x:f>INDEX('Market Data'!$U89:$AL89,1,MATCH('Portfolio'!$B$12,'Market Data'!$U$5:$AL$5,0))</x:f>
        <x:v>-0.02001512681908002</x:v>
      </x:c>
      <x:c r="AD87" s="101" t="n">
        <x:f>INDEX('Market Data'!$U89:$AL89,1,MATCH('Portfolio'!$B$13,'Market Data'!$U$5:$AL$5,0))</x:f>
        <x:v>-0.0036633809509297732</x:v>
      </x:c>
      <x:c r="AE87" s="101" t="n">
        <x:f>INDEX('Market Data'!$U89:$AL89,1,MATCH("SPY",'Market Data'!$U$5:$AL$5,0))</x:f>
        <x:v>-0.0036633809509297732</x:v>
      </x:c>
      <x:c r="AF87" s="101" t="n">
        <x:f>INDEX('Market Data'!$U89:$AL89,1,MATCH("QQQ",'Market Data'!$U$5:$AL$5,0))</x:f>
        <x:v>-0.0018838683316975136</x:v>
      </x:c>
      <x:c r="AG87" s="101" t="n">
        <x:f>INDEX('Market Data'!$U89:$AL89,1,MATCH("TLT",'Market Data'!$U$5:$AL$5,0))</x:f>
        <x:v>-0.0075925670497252185</x:v>
      </x:c>
      <x:c r="AH87" s="101" t="n">
        <x:f>INDEX('Market Data'!$U89:$AL89,1,MATCH("HYG",'Market Data'!$U$5:$AL$5,0))</x:f>
        <x:v>-0.003247505161182329</x:v>
      </x:c>
      <x:c r="AI87" s="101" t="n">
        <x:f>INDEX('Market Data'!$U89:$AL89,1,MATCH("GLD",'Market Data'!$U$5:$AL$5,0))</x:f>
        <x:v>-0.02001512681908002</x:v>
      </x:c>
      <x:c r="AJ87" s="101" t="n">
        <x:f>INDEX('Market Data'!$U89:$AL89,1,MATCH("UUP",'Market Data'!$U$5:$AL$5,0))</x:f>
        <x:v>0.002553801357676022</x:v>
      </x:c>
      <x:c r="AK87" s="101" t="n">
        <x:f>INDEX('Market Data'!$U89:$AL89,1,MATCH("USO",'Market Data'!$U$5:$AL$5,0))</x:f>
        <x:v>0.033683455572829146</x:v>
      </x:c>
      <x:c r="AL87" s="101" t="n">
        <x:f>INDEX('Market Data'!$U89:$AL89,1,MATCH('Portfolio'!$D$20,'Market Data'!$U$5:$AL$5,0))</x:f>
        <x:v>-0.0036633809509297732</x:v>
      </x:c>
      <x:c r="AM87" s="74" t="str"/>
      <x:c r="AN87" s="74"/>
      <x:c r="AO87" s="74"/>
      <x:c r="AP87" s="74"/>
      <x:c r="AQ87" s="74"/>
      <x:c r="AR87" s="74"/>
      <x:c r="AS87" s="74"/>
      <x:c r="AT87" s="11" t="n">
        <x:f>A87</x:f>
        <x:v>46146</x:v>
      </x:c>
      <x:c r="AU87" s="13" t="n">
        <x:f>B87</x:f>
        <x:v>0.009442461281598284</x:v>
      </x:c>
      <x:c r="AV87" s="13" t="n">
        <x:f>'Market Data'!U89</x:f>
        <x:v>-0.0036633809509297732</x:v>
      </x:c>
      <x:c r="AW87" s="13" t="n">
        <x:f>'Market Data'!W89-'Market Data'!U89</x:f>
        <x:v>-0.001349383775617774</x:v>
      </x:c>
      <x:c r="AX87" s="13" t="n">
        <x:f>'Market Data'!X89-'Market Data'!U89</x:f>
        <x:v>0.0008573336677659693</x:v>
      </x:c>
      <x:c r="AY87" s="13" t="n">
        <x:f>'Market Data'!Y89-'Market Data'!U89</x:f>
        <x:v>0.001583946138898451</x:v>
      </x:c>
      <x:c r="AZ87" s="35" t="n">
        <x:f>AZ86*(1+AV87)</x:f>
        <x:v>1.0538678511465869</x:v>
      </x:c>
      <x:c r="BA87" s="35" t="n">
        <x:f>BA86*(1+AW87)</x:f>
        <x:v>1.063446996955512</x:v>
      </x:c>
      <x:c r="BB87" s="35" t="n">
        <x:f>BB86*(1+AX87)</x:f>
        <x:v>1.0716794296110599</x:v>
      </x:c>
      <x:c r="BC87" s="35" t="n">
        <x:f>BC86*(1+AY87)</x:f>
        <x:v>1.149165070198643</x:v>
      </x:c>
      <x:c r="BG87" s="13" t="n">
        <x:f>0.5*AI87+0.5*AK87</x:f>
        <x:v>0.006834164376874563</x:v>
      </x:c>
      <x:c r="BH87" s="13" t="n">
        <x:f>0.5*AJ87-0.5*AG87</x:f>
        <x:v>0.00507318420370062</x:v>
      </x:c>
    </x:row>
    <x:row r="88">
      <x:c r="A88" s="100" t="n">
        <x:f>'Market Data'!A90</x:f>
        <x:v>46147</x:v>
      </x:c>
      <x:c r="B88" s="101" t="n">
        <x:f>'Portfolio'!$F$6*INDEX('Market Data'!$U90:$AL90,1,MATCH('Portfolio'!$B$6,'Market Data'!$U$5:$AL$5,0))+'Portfolio'!$F$7*INDEX('Market Data'!$U90:$AL90,1,MATCH('Portfolio'!$B$7,'Market Data'!$U$5:$AL$5,0))+'Portfolio'!$F$8*INDEX('Market Data'!$U90:$AL90,1,MATCH('Portfolio'!$B$8,'Market Data'!$U$5:$AL$5,0))+'Portfolio'!$F$9*INDEX('Market Data'!$U90:$AL90,1,MATCH('Portfolio'!$B$9,'Market Data'!$U$5:$AL$5,0))+'Portfolio'!$F$10*INDEX('Market Data'!$U90:$AL90,1,MATCH('Portfolio'!$B$10,'Market Data'!$U$5:$AL$5,0))+'Portfolio'!$F$11*INDEX('Market Data'!$U90:$AL90,1,MATCH('Portfolio'!$B$11,'Market Data'!$U$5:$AL$5,0))+'Portfolio'!$F$12*INDEX('Market Data'!$U90:$AL90,1,MATCH('Portfolio'!$B$12,'Market Data'!$U$5:$AL$5,0))+'Portfolio'!$F$13*INDEX('Market Data'!$U90:$AL90,1,MATCH('Portfolio'!$B$13,'Market Data'!$U$5:$AL$5,0))</x:f>
        <x:v>0.018240578498182308</x:v>
      </x:c>
      <x:c r="C88" s="101" t="n">
        <x:f>-'Portfolio'!$D$24*INDEX('Market Data'!$U90:$AL90,1,MATCH('Portfolio'!$D$20,'Market Data'!$U$5:$AL$5,0))</x:f>
        <x:v>-0.0059005082285708355</x:v>
      </x:c>
      <x:c r="D88" s="101" t="n">
        <x:f>B88+C88</x:f>
        <x:v>0.012340070269611474</x:v>
      </x:c>
      <x:c r="E88" s="101" t="n">
        <x:f>'Market Data'!U90</x:f>
        <x:v>0.008022242913074518</x:v>
      </x:c>
      <x:c r="F88" s="101" t="n">
        <x:f>'Market Data'!V90</x:f>
        <x:v>0.012974053527471385</x:v>
      </x:c>
      <x:c r="G88" s="101" t="n">
        <x:f>'Market Data'!W90</x:f>
        <x:v>0.016841703046044598</x:v>
      </x:c>
      <x:c r="H88" s="102" t="n">
        <x:f>H87*(1+B88)</x:f>
        <x:v>1.1903168523650396</x:v>
      </x:c>
      <x:c r="I88" s="102" t="n">
        <x:f>I87*(1+D88)</x:f>
        <x:v>1.1414473421310563</x:v>
      </x:c>
      <x:c r="J88" s="102" t="n">
        <x:f>J87*(1+E88)</x:f>
        <x:v>1.0623222350467647</x:v>
      </x:c>
      <x:c r="K88" s="102" t="n">
        <x:f>K87*(1+F88)</x:f>
        <x:v>1.113109010002798</x:v>
      </x:c>
      <x:c r="L88" s="102" t="n">
        <x:f>L87*(1+G88)</x:f>
        <x:v>1.1378030192066448</x:v>
      </x:c>
      <x:c r="M88" s="102" t="n">
        <x:f>MAX(M87,H88)</x:f>
        <x:v>1.1903168523650396</x:v>
      </x:c>
      <x:c r="N88" s="98" t="n">
        <x:f>H88/M88-1</x:f>
        <x:v>0</x:v>
      </x:c>
      <x:c r="O88" s="102" t="n">
        <x:f>MAX(O87,I88)</x:f>
        <x:v>1.1414473421310563</x:v>
      </x:c>
      <x:c r="P88" s="98" t="n">
        <x:f>I88/O88-1</x:f>
        <x:v>0</x:v>
      </x:c>
      <x:c r="Q88" s="102" t="n">
        <x:f>MAX(Q87,J88)</x:f>
        <x:v>1.0623222350467647</x:v>
      </x:c>
      <x:c r="R88" s="98" t="n">
        <x:f>J88/Q88-1</x:f>
        <x:v>0</x:v>
      </x:c>
      <x:c r="S88" s="102" t="n">
        <x:f>MAX(S87,K88)</x:f>
        <x:v>1.113109010002798</x:v>
      </x:c>
      <x:c r="T88" s="98" t="n">
        <x:f>K88/S88-1</x:f>
        <x:v>0</x:v>
      </x:c>
      <x:c r="U88" s="102" t="n">
        <x:f>MAX(U87,L88)</x:f>
        <x:v>1.1378030192066448</x:v>
      </x:c>
      <x:c r="V88" s="98" t="n">
        <x:f>L88/U88-1</x:f>
        <x:v>0</x:v>
      </x:c>
      <x:c r="W88" s="101" t="n">
        <x:f>INDEX('Market Data'!$U90:$AL90,1,MATCH('Portfolio'!$B$6,'Market Data'!$U$5:$AL$5,0))</x:f>
        <x:v>-0.009975789648880573</x:v>
      </x:c>
      <x:c r="X88" s="101" t="n">
        <x:f>INDEX('Market Data'!$U90:$AL90,1,MATCH('Portfolio'!$B$7,'Market Data'!$U$5:$AL$5,0))</x:f>
        <x:v>0.11059063729567753</x:v>
      </x:c>
      <x:c r="Y88" s="101" t="n">
        <x:f>INDEX('Market Data'!$U90:$AL90,1,MATCH('Portfolio'!$B$8,'Market Data'!$U$5:$AL$5,0))</x:f>
        <x:v>-0.017927718638673484</x:v>
      </x:c>
      <x:c r="Z88" s="101" t="n">
        <x:f>INDEX('Market Data'!$U90:$AL90,1,MATCH('Portfolio'!$B$9,'Market Data'!$U$5:$AL$5,0))</x:f>
        <x:v>0.021633775411704637</x:v>
      </x:c>
      <x:c r="AA88" s="101" t="n">
        <x:f>INDEX('Market Data'!$U90:$AL90,1,MATCH('Portfolio'!$B$10,'Market Data'!$U$5:$AL$5,0))</x:f>
        <x:v>0.005688299482735193</x:v>
      </x:c>
      <x:c r="AB88" s="101" t="n">
        <x:f>INDEX('Market Data'!$U90:$AL90,1,MATCH('Portfolio'!$B$11,'Market Data'!$U$5:$AL$5,0))</x:f>
        <x:v>0.003584127708640805</x:v>
      </x:c>
      <x:c r="AC88" s="101" t="n">
        <x:f>INDEX('Market Data'!$U90:$AL90,1,MATCH('Portfolio'!$B$12,'Market Data'!$U$5:$AL$5,0))</x:f>
        <x:v>0.008584306218673232</x:v>
      </x:c>
      <x:c r="AD88" s="101" t="n">
        <x:f>INDEX('Market Data'!$U90:$AL90,1,MATCH('Portfolio'!$B$13,'Market Data'!$U$5:$AL$5,0))</x:f>
        <x:v>0.008022242913074518</x:v>
      </x:c>
      <x:c r="AE88" s="101" t="n">
        <x:f>INDEX('Market Data'!$U90:$AL90,1,MATCH("SPY",'Market Data'!$U$5:$AL$5,0))</x:f>
        <x:v>0.008022242913074518</x:v>
      </x:c>
      <x:c r="AF88" s="101" t="n">
        <x:f>INDEX('Market Data'!$U90:$AL90,1,MATCH("QQQ",'Market Data'!$U$5:$AL$5,0))</x:f>
        <x:v>0.012974053527471385</x:v>
      </x:c>
      <x:c r="AG88" s="101" t="n">
        <x:f>INDEX('Market Data'!$U90:$AL90,1,MATCH("TLT",'Market Data'!$U$5:$AL$5,0))</x:f>
        <x:v>0.005532019209355088</x:v>
      </x:c>
      <x:c r="AH88" s="101" t="n">
        <x:f>INDEX('Market Data'!$U90:$AL90,1,MATCH("HYG",'Market Data'!$U$5:$AL$5,0))</x:f>
        <x:v>0.0015037019002672736</x:v>
      </x:c>
      <x:c r="AI88" s="101" t="n">
        <x:f>INDEX('Market Data'!$U90:$AL90,1,MATCH("GLD",'Market Data'!$U$5:$AL$5,0))</x:f>
        <x:v>0.008584306218673232</x:v>
      </x:c>
      <x:c r="AJ88" s="101" t="n">
        <x:f>INDEX('Market Data'!$U90:$AL90,1,MATCH("UUP",'Market Data'!$U$5:$AL$5,0))</x:f>
        <x:v>0.0007278187080363985</x:v>
      </x:c>
      <x:c r="AK88" s="101" t="n">
        <x:f>INDEX('Market Data'!$U90:$AL90,1,MATCH("USO",'Market Data'!$U$5:$AL$5,0))</x:f>
        <x:v>-0.02330467059943231</x:v>
      </x:c>
      <x:c r="AL88" s="101" t="n">
        <x:f>INDEX('Market Data'!$U90:$AL90,1,MATCH('Portfolio'!$D$20,'Market Data'!$U$5:$AL$5,0))</x:f>
        <x:v>0.008022242913074518</x:v>
      </x:c>
      <x:c r="AM88" s="74" t="str"/>
      <x:c r="AN88" s="74"/>
      <x:c r="AO88" s="74"/>
      <x:c r="AP88" s="74"/>
      <x:c r="AQ88" s="74"/>
      <x:c r="AR88" s="74"/>
      <x:c r="AS88" s="74"/>
      <x:c r="AT88" s="11" t="n">
        <x:f>A88</x:f>
        <x:v>46147</x:v>
      </x:c>
      <x:c r="AU88" s="13" t="n">
        <x:f>B88</x:f>
        <x:v>0.018240578498182308</x:v>
      </x:c>
      <x:c r="AV88" s="13" t="n">
        <x:f>'Market Data'!U90</x:f>
        <x:v>0.008022242913074518</x:v>
      </x:c>
      <x:c r="AW88" s="13" t="n">
        <x:f>'Market Data'!W90-'Market Data'!U90</x:f>
        <x:v>0.00881946013297008</x:v>
      </x:c>
      <x:c r="AX88" s="13" t="n">
        <x:f>'Market Data'!X90-'Market Data'!U90</x:f>
        <x:v>0.015932133559206196</x:v>
      </x:c>
      <x:c r="AY88" s="13" t="n">
        <x:f>'Market Data'!Y90-'Market Data'!U90</x:f>
        <x:v>0.027402818526841344</x:v>
      </x:c>
      <x:c r="AZ88" s="35" t="n">
        <x:f>AZ87*(1+AV88)</x:f>
        <x:v>1.0623222350467647</x:v>
      </x:c>
      <x:c r="BA88" s="35" t="n">
        <x:f>BA87*(1+AW88)</x:f>
        <x:v>1.0728260253486879</x:v>
      </x:c>
      <x:c r="BB88" s="35" t="n">
        <x:f>BB87*(1+AX88)</x:f>
        <x:v>1.088753569416277</x:v>
      </x:c>
      <x:c r="BC88" s="35" t="n">
        <x:f>BC87*(1+AY88)</x:f>
        <x:v>1.1806554320746812</x:v>
      </x:c>
      <x:c r="BG88" s="13" t="n">
        <x:f>0.5*AI88+0.5*AK88</x:f>
        <x:v>-0.007360182190379538</x:v>
      </x:c>
      <x:c r="BH88" s="13" t="n">
        <x:f>0.5*AJ88-0.5*AG88</x:f>
        <x:v>-0.0024021002506593447</x:v>
      </x:c>
    </x:row>
    <x:row r="89">
      <x:c r="A89" s="100" t="n">
        <x:f>'Market Data'!A91</x:f>
        <x:v>46148</x:v>
      </x:c>
      <x:c r="B89" s="101" t="n">
        <x:f>'Portfolio'!$F$6*INDEX('Market Data'!$U91:$AL91,1,MATCH('Portfolio'!$B$6,'Market Data'!$U$5:$AL$5,0))+'Portfolio'!$F$7*INDEX('Market Data'!$U91:$AL91,1,MATCH('Portfolio'!$B$7,'Market Data'!$U$5:$AL$5,0))+'Portfolio'!$F$8*INDEX('Market Data'!$U91:$AL91,1,MATCH('Portfolio'!$B$8,'Market Data'!$U$5:$AL$5,0))+'Portfolio'!$F$9*INDEX('Market Data'!$U91:$AL91,1,MATCH('Portfolio'!$B$9,'Market Data'!$U$5:$AL$5,0))+'Portfolio'!$F$10*INDEX('Market Data'!$U91:$AL91,1,MATCH('Portfolio'!$B$10,'Market Data'!$U$5:$AL$5,0))+'Portfolio'!$F$11*INDEX('Market Data'!$U91:$AL91,1,MATCH('Portfolio'!$B$11,'Market Data'!$U$5:$AL$5,0))+'Portfolio'!$F$12*INDEX('Market Data'!$U91:$AL91,1,MATCH('Portfolio'!$B$12,'Market Data'!$U$5:$AL$5,0))+'Portfolio'!$F$13*INDEX('Market Data'!$U91:$AL91,1,MATCH('Portfolio'!$B$13,'Market Data'!$U$5:$AL$5,0))</x:f>
        <x:v>0.030928208729025984</x:v>
      </x:c>
      <x:c r="C89" s="101" t="n">
        <x:f>-'Portfolio'!$D$24*INDEX('Market Data'!$U91:$AL91,1,MATCH('Portfolio'!$D$20,'Market Data'!$U$5:$AL$5,0))</x:f>
        <x:v>-0.010223279882985858</x:v>
      </x:c>
      <x:c r="D89" s="101" t="n">
        <x:f>B89+C89</x:f>
        <x:v>0.020704928846040124</x:v>
      </x:c>
      <x:c r="E89" s="101" t="n">
        <x:f>'Market Data'!U91</x:f>
        <x:v>0.013899418730159985</x:v>
      </x:c>
      <x:c r="F89" s="101" t="n">
        <x:f>'Market Data'!V91</x:f>
        <x:v>0.02077436440402569</x:v>
      </x:c>
      <x:c r="G89" s="101" t="n">
        <x:f>'Market Data'!W91</x:f>
        <x:v>0.015005593245469573</x:v>
      </x:c>
      <x:c r="H89" s="102" t="n">
        <x:f>H88*(1+B89)</x:f>
        <x:v>1.2271312204286626</x:v>
      </x:c>
      <x:c r="I89" s="102" t="n">
        <x:f>I88*(1+D89)</x:f>
        <x:v>1.1650809281313814</x:v>
      </x:c>
      <x:c r="J89" s="102" t="n">
        <x:f>J88*(1+E89)</x:f>
        <x:v>1.077087896618039</x:v>
      </x:c>
      <x:c r="K89" s="102" t="n">
        <x:f>K88*(1+F89)</x:f>
        <x:v>1.1362331421980005</x:v>
      </x:c>
      <x:c r="L89" s="102" t="n">
        <x:f>L88*(1+G89)</x:f>
        <x:v>1.1548764285063269</x:v>
      </x:c>
      <x:c r="M89" s="102" t="n">
        <x:f>MAX(M88,H89)</x:f>
        <x:v>1.2271312204286626</x:v>
      </x:c>
      <x:c r="N89" s="98" t="n">
        <x:f>H89/M89-1</x:f>
        <x:v>0</x:v>
      </x:c>
      <x:c r="O89" s="102" t="n">
        <x:f>MAX(O88,I89)</x:f>
        <x:v>1.1650809281313814</x:v>
      </x:c>
      <x:c r="P89" s="98" t="n">
        <x:f>I89/O89-1</x:f>
        <x:v>0</x:v>
      </x:c>
      <x:c r="Q89" s="102" t="n">
        <x:f>MAX(Q88,J89)</x:f>
        <x:v>1.077087896618039</x:v>
      </x:c>
      <x:c r="R89" s="98" t="n">
        <x:f>J89/Q89-1</x:f>
        <x:v>0</x:v>
      </x:c>
      <x:c r="S89" s="102" t="n">
        <x:f>MAX(S88,K89)</x:f>
        <x:v>1.1362331421980005</x:v>
      </x:c>
      <x:c r="T89" s="98" t="n">
        <x:f>K89/S89-1</x:f>
        <x:v>0</x:v>
      </x:c>
      <x:c r="U89" s="102" t="n">
        <x:f>MAX(U88,L89)</x:f>
        <x:v>1.1548764285063269</x:v>
      </x:c>
      <x:c r="V89" s="98" t="n">
        <x:f>L89/U89-1</x:f>
        <x:v>0</x:v>
      </x:c>
      <x:c r="W89" s="101" t="n">
        <x:f>INDEX('Market Data'!$U91:$AL91,1,MATCH('Portfolio'!$B$6,'Market Data'!$U$5:$AL$5,0))</x:f>
        <x:v>0.05765907262779835</x:v>
      </x:c>
      <x:c r="X89" s="101" t="n">
        <x:f>INDEX('Market Data'!$U91:$AL91,1,MATCH('Portfolio'!$B$7,'Market Data'!$U$5:$AL$5,0))</x:f>
        <x:v>0.04122156213003314</x:v>
      </x:c>
      <x:c r="Y89" s="101" t="n">
        <x:f>INDEX('Market Data'!$U91:$AL91,1,MATCH('Portfolio'!$B$8,'Market Data'!$U$5:$AL$5,0))</x:f>
        <x:v>0.06361402542308947</x:v>
      </x:c>
      <x:c r="Z89" s="101" t="n">
        <x:f>INDEX('Market Data'!$U91:$AL91,1,MATCH('Portfolio'!$B$9,'Market Data'!$U$5:$AL$5,0))</x:f>
        <x:v>-0.001840543863808386</x:v>
      </x:c>
      <x:c r="AA89" s="101" t="n">
        <x:f>INDEX('Market Data'!$U91:$AL91,1,MATCH('Portfolio'!$B$10,'Market Data'!$U$5:$AL$5,0))</x:f>
        <x:v>0.01777636689210116</x:v>
      </x:c>
      <x:c r="AB89" s="101" t="n">
        <x:f>INDEX('Market Data'!$U91:$AL91,1,MATCH('Portfolio'!$B$11,'Market Data'!$U$5:$AL$5,0))</x:f>
        <x:v>-0.020336040041884718</x:v>
      </x:c>
      <x:c r="AC89" s="101" t="n">
        <x:f>INDEX('Market Data'!$U91:$AL91,1,MATCH('Portfolio'!$B$12,'Market Data'!$U$5:$AL$5,0))</x:f>
        <x:v>0.030339261182306565</x:v>
      </x:c>
      <x:c r="AD89" s="101" t="n">
        <x:f>INDEX('Market Data'!$U91:$AL91,1,MATCH('Portfolio'!$B$13,'Market Data'!$U$5:$AL$5,0))</x:f>
        <x:v>0.013899418730159985</x:v>
      </x:c>
      <x:c r="AE89" s="101" t="n">
        <x:f>INDEX('Market Data'!$U91:$AL91,1,MATCH("SPY",'Market Data'!$U$5:$AL$5,0))</x:f>
        <x:v>0.013899418730159985</x:v>
      </x:c>
      <x:c r="AF89" s="101" t="n">
        <x:f>INDEX('Market Data'!$U91:$AL91,1,MATCH("QQQ",'Market Data'!$U$5:$AL$5,0))</x:f>
        <x:v>0.02077436440402569</x:v>
      </x:c>
      <x:c r="AG89" s="101" t="n">
        <x:f>INDEX('Market Data'!$U91:$AL91,1,MATCH("TLT",'Market Data'!$U$5:$AL$5,0))</x:f>
        <x:v>0.007608655134311748</x:v>
      </x:c>
      <x:c r="AH89" s="101" t="n">
        <x:f>INDEX('Market Data'!$U91:$AL91,1,MATCH("HYG",'Market Data'!$U$5:$AL$5,0))</x:f>
        <x:v>0.003003083141984275</x:v>
      </x:c>
      <x:c r="AI89" s="101" t="n">
        <x:f>INDEX('Market Data'!$U91:$AL91,1,MATCH("GLD",'Market Data'!$U$5:$AL$5,0))</x:f>
        <x:v>0.030339261182306565</x:v>
      </x:c>
      <x:c r="AJ89" s="101" t="n">
        <x:f>INDEX('Market Data'!$U91:$AL91,1,MATCH("UUP",'Market Data'!$U$5:$AL$5,0))</x:f>
        <x:v>-0.005454531582919087</x:v>
      </x:c>
      <x:c r="AK89" s="101" t="n">
        <x:f>INDEX('Market Data'!$U91:$AL91,1,MATCH("USO",'Market Data'!$U$5:$AL$5,0))</x:f>
        <x:v>-0.07088854373658826</x:v>
      </x:c>
      <x:c r="AL89" s="101" t="n">
        <x:f>INDEX('Market Data'!$U91:$AL91,1,MATCH('Portfolio'!$D$20,'Market Data'!$U$5:$AL$5,0))</x:f>
        <x:v>0.013899418730159985</x:v>
      </x:c>
      <x:c r="AM89" s="74" t="str"/>
      <x:c r="AN89" s="74"/>
      <x:c r="AO89" s="74"/>
      <x:c r="AP89" s="74"/>
      <x:c r="AQ89" s="74"/>
      <x:c r="AR89" s="74"/>
      <x:c r="AS89" s="74"/>
      <x:c r="AT89" s="11" t="n">
        <x:f>A89</x:f>
        <x:v>46148</x:v>
      </x:c>
      <x:c r="AU89" s="13" t="n">
        <x:f>B89</x:f>
        <x:v>0.030928208729025984</x:v>
      </x:c>
      <x:c r="AV89" s="13" t="n">
        <x:f>'Market Data'!U91</x:f>
        <x:v>0.013899418730159985</x:v>
      </x:c>
      <x:c r="AW89" s="13" t="n">
        <x:f>'Market Data'!W91-'Market Data'!U91</x:f>
        <x:v>0.001106174515309588</x:v>
      </x:c>
      <x:c r="AX89" s="13" t="n">
        <x:f>'Market Data'!X91-'Market Data'!U91</x:f>
        <x:v>0.01385735278065181</x:v>
      </x:c>
      <x:c r="AY89" s="13" t="n">
        <x:f>'Market Data'!Y91-'Market Data'!U91</x:f>
        <x:v>0.005938348189614251</x:v>
      </x:c>
      <x:c r="AZ89" s="35" t="n">
        <x:f>AZ88*(1+AV89)</x:f>
        <x:v>1.077087896618039</x:v>
      </x:c>
      <x:c r="BA89" s="35" t="n">
        <x:f>BA88*(1+AW89)</x:f>
        <x:v>1.0740127581572894</x:v>
      </x:c>
      <x:c r="BB89" s="35" t="n">
        <x:f>BB88*(1+AX89)</x:f>
        <x:v>1.1038408117188723</x:v>
      </x:c>
      <x:c r="BC89" s="35" t="n">
        <x:f>BC88*(1+AY89)</x:f>
        <x:v>1.1876665751223001</x:v>
      </x:c>
      <x:c r="BG89" s="13" t="n">
        <x:f>0.5*AI89+0.5*AK89</x:f>
        <x:v>-0.020274641277140848</x:v>
      </x:c>
      <x:c r="BH89" s="13" t="n">
        <x:f>0.5*AJ89-0.5*AG89</x:f>
        <x:v>-0.006531593358615417</x:v>
      </x:c>
    </x:row>
    <x:row r="90">
      <x:c r="A90" s="100" t="n">
        <x:f>'Market Data'!A92</x:f>
        <x:v>46149</x:v>
      </x:c>
      <x:c r="B90" s="101" t="n">
        <x:f>'Portfolio'!$F$6*INDEX('Market Data'!$U92:$AL92,1,MATCH('Portfolio'!$B$6,'Market Data'!$U$5:$AL$5,0))+'Portfolio'!$F$7*INDEX('Market Data'!$U92:$AL92,1,MATCH('Portfolio'!$B$7,'Market Data'!$U$5:$AL$5,0))+'Portfolio'!$F$8*INDEX('Market Data'!$U92:$AL92,1,MATCH('Portfolio'!$B$8,'Market Data'!$U$5:$AL$5,0))+'Portfolio'!$F$9*INDEX('Market Data'!$U92:$AL92,1,MATCH('Portfolio'!$B$9,'Market Data'!$U$5:$AL$5,0))+'Portfolio'!$F$10*INDEX('Market Data'!$U92:$AL92,1,MATCH('Portfolio'!$B$10,'Market Data'!$U$5:$AL$5,0))+'Portfolio'!$F$11*INDEX('Market Data'!$U92:$AL92,1,MATCH('Portfolio'!$B$11,'Market Data'!$U$5:$AL$5,0))+'Portfolio'!$F$12*INDEX('Market Data'!$U92:$AL92,1,MATCH('Portfolio'!$B$12,'Market Data'!$U$5:$AL$5,0))+'Portfolio'!$F$13*INDEX('Market Data'!$U92:$AL92,1,MATCH('Portfolio'!$B$13,'Market Data'!$U$5:$AL$5,0))</x:f>
        <x:v>-0.006093542254950263</x:v>
      </x:c>
      <x:c r="C90" s="101" t="n">
        <x:f>-'Portfolio'!$D$24*INDEX('Market Data'!$U92:$AL92,1,MATCH('Portfolio'!$D$20,'Market Data'!$U$5:$AL$5,0))</x:f>
        <x:v>0.002255165195337001</x:v>
      </x:c>
      <x:c r="D90" s="101" t="n">
        <x:f>B90+C90</x:f>
        <x:v>-0.003838377059613262</x:v>
      </x:c>
      <x:c r="E90" s="101" t="n">
        <x:f>'Market Data'!U92</x:f>
        <x:v>-0.0030660889376450395</x:v>
      </x:c>
      <x:c r="F90" s="101" t="n">
        <x:f>'Market Data'!V92</x:f>
        <x:v>-0.001192941202506459</x:v>
      </x:c>
      <x:c r="G90" s="101" t="n">
        <x:f>'Market Data'!W92</x:f>
        <x:v>-0.015829722633906917</x:v>
      </x:c>
      <x:c r="H90" s="102" t="n">
        <x:f>H89*(1+B90)</x:f>
        <x:v>1.2196536444846118</x:v>
      </x:c>
      <x:c r="I90" s="102" t="n">
        <x:f>I89*(1+D90)</x:f>
        <x:v>1.160608908224249</x:v>
      </x:c>
      <x:c r="J90" s="102" t="n">
        <x:f>J89*(1+E90)</x:f>
        <x:v>1.0737854493333472</x:v>
      </x:c>
      <x:c r="K90" s="102" t="n">
        <x:f>K89*(1+F90)</x:f>
        <x:v>1.134877682867019</x:v>
      </x:c>
      <x:c r="L90" s="102" t="n">
        <x:f>L89*(1+G90)</x:f>
        <x:v>1.1365950549666346</x:v>
      </x:c>
      <x:c r="M90" s="102" t="n">
        <x:f>MAX(M89,H90)</x:f>
        <x:v>1.2271312204286626</x:v>
      </x:c>
      <x:c r="N90" s="98" t="n">
        <x:f>H90/M90-1</x:f>
        <x:v>-0.0060935422549504015</x:v>
      </x:c>
      <x:c r="O90" s="102" t="n">
        <x:f>MAX(O89,I90)</x:f>
        <x:v>1.1650809281313814</x:v>
      </x:c>
      <x:c r="P90" s="98" t="n">
        <x:f>I90/O90-1</x:f>
        <x:v>-0.003838377059613207</x:v>
      </x:c>
      <x:c r="Q90" s="102" t="n">
        <x:f>MAX(Q89,J90)</x:f>
        <x:v>1.077087896618039</x:v>
      </x:c>
      <x:c r="R90" s="98" t="n">
        <x:f>J90/Q90-1</x:f>
        <x:v>-0.0030660889376449285</x:v>
      </x:c>
      <x:c r="S90" s="102" t="n">
        <x:f>MAX(S89,K90)</x:f>
        <x:v>1.1362331421980005</x:v>
      </x:c>
      <x:c r="T90" s="98" t="n">
        <x:f>K90/S90-1</x:f>
        <x:v>-0.00119294120250657</x:v>
      </x:c>
      <x:c r="U90" s="102" t="n">
        <x:f>MAX(U89,L90)</x:f>
        <x:v>1.1548764285063269</x:v>
      </x:c>
      <x:c r="V90" s="98" t="n">
        <x:f>L90/U90-1</x:f>
        <x:v>-0.01582972263390703</x:v>
      </x:c>
      <x:c r="W90" s="101" t="n">
        <x:f>INDEX('Market Data'!$U92:$AL92,1,MATCH('Portfolio'!$B$6,'Market Data'!$U$5:$AL$5,0))</x:f>
        <x:v>0.017658692123978526</x:v>
      </x:c>
      <x:c r="X90" s="101" t="n">
        <x:f>INDEX('Market Data'!$U92:$AL92,1,MATCH('Portfolio'!$B$7,'Market Data'!$U$5:$AL$5,0))</x:f>
        <x:v>-0.029943500444882698</x:v>
      </x:c>
      <x:c r="Y90" s="101" t="n">
        <x:f>INDEX('Market Data'!$U92:$AL92,1,MATCH('Portfolio'!$B$8,'Market Data'!$U$5:$AL$5,0))</x:f>
        <x:v>-0.01275333090401598</x:v>
      </x:c>
      <x:c r="Z90" s="101" t="n">
        <x:f>INDEX('Market Data'!$U92:$AL92,1,MATCH('Portfolio'!$B$9,'Market Data'!$U$5:$AL$5,0))</x:f>
        <x:v>-0.012248545137115152</x:v>
      </x:c>
      <x:c r="AA90" s="101" t="n">
        <x:f>INDEX('Market Data'!$U92:$AL92,1,MATCH('Portfolio'!$B$10,'Market Data'!$U$5:$AL$5,0))</x:f>
        <x:v>-0.027405562904829983</x:v>
      </x:c>
      <x:c r="AB90" s="101" t="n">
        <x:f>INDEX('Market Data'!$U92:$AL92,1,MATCH('Portfolio'!$B$11,'Market Data'!$U$5:$AL$5,0))</x:f>
        <x:v>0.01637962212659505</x:v>
      </x:c>
      <x:c r="AC90" s="101" t="n">
        <x:f>INDEX('Market Data'!$U92:$AL92,1,MATCH('Portfolio'!$B$12,'Market Data'!$U$5:$AL$5,0))</x:f>
        <x:v>0.001670691560653026</x:v>
      </x:c>
      <x:c r="AD90" s="101" t="n">
        <x:f>INDEX('Market Data'!$U92:$AL92,1,MATCH('Portfolio'!$B$13,'Market Data'!$U$5:$AL$5,0))</x:f>
        <x:v>-0.0030660889376450395</x:v>
      </x:c>
      <x:c r="AE90" s="101" t="n">
        <x:f>INDEX('Market Data'!$U92:$AL92,1,MATCH("SPY",'Market Data'!$U$5:$AL$5,0))</x:f>
        <x:v>-0.0030660889376450395</x:v>
      </x:c>
      <x:c r="AF90" s="101" t="n">
        <x:f>INDEX('Market Data'!$U92:$AL92,1,MATCH("QQQ",'Market Data'!$U$5:$AL$5,0))</x:f>
        <x:v>-0.001192941202506459</x:v>
      </x:c>
      <x:c r="AG90" s="101" t="n">
        <x:f>INDEX('Market Data'!$U92:$AL92,1,MATCH("TLT",'Market Data'!$U$5:$AL$5,0))</x:f>
        <x:v>-0.004995398584146549</x:v>
      </x:c>
      <x:c r="AH90" s="101" t="n">
        <x:f>INDEX('Market Data'!$U92:$AL92,1,MATCH("HYG",'Market Data'!$U$5:$AL$5,0))</x:f>
        <x:v>-0.0037426630966214125</x:v>
      </x:c>
      <x:c r="AI90" s="101" t="n">
        <x:f>INDEX('Market Data'!$U92:$AL92,1,MATCH("GLD",'Market Data'!$U$5:$AL$5,0))</x:f>
        <x:v>0.001670691560653026</x:v>
      </x:c>
      <x:c r="AJ90" s="101" t="n">
        <x:f>INDEX('Market Data'!$U92:$AL92,1,MATCH("UUP",'Market Data'!$U$5:$AL$5,0))</x:f>
        <x:v>0.0021937647204945954</x:v>
      </x:c>
      <x:c r="AK90" s="101" t="n">
        <x:f>INDEX('Market Data'!$U92:$AL92,1,MATCH("USO",'Market Data'!$U$5:$AL$5,0))</x:f>
        <x:v>0.0076148137043636765</x:v>
      </x:c>
      <x:c r="AL90" s="101" t="n">
        <x:f>INDEX('Market Data'!$U92:$AL92,1,MATCH('Portfolio'!$D$20,'Market Data'!$U$5:$AL$5,0))</x:f>
        <x:v>-0.0030660889376450395</x:v>
      </x:c>
      <x:c r="AM90" s="74" t="str"/>
      <x:c r="AN90" s="74"/>
      <x:c r="AO90" s="74"/>
      <x:c r="AP90" s="74"/>
      <x:c r="AQ90" s="74"/>
      <x:c r="AR90" s="74"/>
      <x:c r="AS90" s="74"/>
      <x:c r="AT90" s="11" t="n">
        <x:f>A90</x:f>
        <x:v>46149</x:v>
      </x:c>
      <x:c r="AU90" s="13" t="n">
        <x:f>B90</x:f>
        <x:v>-0.006093542254950263</x:v>
      </x:c>
      <x:c r="AV90" s="13" t="n">
        <x:f>'Market Data'!U92</x:f>
        <x:v>-0.0030660889376450395</x:v>
      </x:c>
      <x:c r="AW90" s="13" t="n">
        <x:f>'Market Data'!W92-'Market Data'!U92</x:f>
        <x:v>-0.012763633696261878</x:v>
      </x:c>
      <x:c r="AX90" s="13" t="n">
        <x:f>'Market Data'!X92-'Market Data'!U92</x:f>
        <x:v>-0.014548651580320371</x:v>
      </x:c>
      <x:c r="AY90" s="13" t="n">
        <x:f>'Market Data'!Y92-'Market Data'!U92</x:f>
        <x:v>-0.011311334675650375</x:v>
      </x:c>
      <x:c r="AZ90" s="35" t="n">
        <x:f>AZ89*(1+AV90)</x:f>
        <x:v>1.0737854493333472</x:v>
      </x:c>
      <x:c r="BA90" s="35" t="n">
        <x:f>BA89*(1+AW90)</x:f>
        <x:v>1.0603044527270578</x:v>
      </x:c>
      <x:c r="BB90" s="35" t="n">
        <x:f>BB89*(1+AX90)</x:f>
        <x:v>1.0877814163490365</x:v>
      </x:c>
      <x:c r="BC90" s="35" t="n">
        <x:f>BC89*(1+AY90)</x:f>
        <x:v>1.1742324810080083</x:v>
      </x:c>
      <x:c r="BG90" s="13" t="n">
        <x:f>0.5*AI90+0.5*AK90</x:f>
        <x:v>0.004642752632508351</x:v>
      </x:c>
      <x:c r="BH90" s="13" t="n">
        <x:f>0.5*AJ90-0.5*AG90</x:f>
        <x:v>0.003594581652320572</x:v>
      </x:c>
    </x:row>
    <x:row r="91">
      <x:c r="A91" s="100" t="n">
        <x:f>'Market Data'!A93</x:f>
        <x:v>46150</x:v>
      </x:c>
      <x:c r="B91" s="101" t="n">
        <x:f>'Portfolio'!$F$6*INDEX('Market Data'!$U93:$AL93,1,MATCH('Portfolio'!$B$6,'Market Data'!$U$5:$AL$5,0))+'Portfolio'!$F$7*INDEX('Market Data'!$U93:$AL93,1,MATCH('Portfolio'!$B$7,'Market Data'!$U$5:$AL$5,0))+'Portfolio'!$F$8*INDEX('Market Data'!$U93:$AL93,1,MATCH('Portfolio'!$B$8,'Market Data'!$U$5:$AL$5,0))+'Portfolio'!$F$9*INDEX('Market Data'!$U93:$AL93,1,MATCH('Portfolio'!$B$9,'Market Data'!$U$5:$AL$5,0))+'Portfolio'!$F$10*INDEX('Market Data'!$U93:$AL93,1,MATCH('Portfolio'!$B$10,'Market Data'!$U$5:$AL$5,0))+'Portfolio'!$F$11*INDEX('Market Data'!$U93:$AL93,1,MATCH('Portfolio'!$B$11,'Market Data'!$U$5:$AL$5,0))+'Portfolio'!$F$12*INDEX('Market Data'!$U93:$AL93,1,MATCH('Portfolio'!$B$12,'Market Data'!$U$5:$AL$5,0))+'Portfolio'!$F$13*INDEX('Market Data'!$U93:$AL93,1,MATCH('Portfolio'!$B$13,'Market Data'!$U$5:$AL$5,0))</x:f>
        <x:v>0.021590988708947385</x:v>
      </x:c>
      <x:c r="C91" s="101" t="n">
        <x:f>-'Portfolio'!$D$24*INDEX('Market Data'!$U93:$AL93,1,MATCH('Portfolio'!$D$20,'Market Data'!$U$5:$AL$5,0))</x:f>
        <x:v>-0.006072481168033548</x:v>
      </x:c>
      <x:c r="D91" s="101" t="n">
        <x:f>B91+C91</x:f>
        <x:v>0.015518507540913837</x:v>
      </x:c>
      <x:c r="E91" s="101" t="n">
        <x:f>'Market Data'!U93</x:f>
        <x:v>0.008256054754597786</x:v>
      </x:c>
      <x:c r="F91" s="101" t="n">
        <x:f>'Market Data'!V93</x:f>
        <x:v>0.023440839756069476</x:v>
      </x:c>
      <x:c r="G91" s="101" t="n">
        <x:f>'Market Data'!W93</x:f>
        <x:v>0.006766837800714631</x:v>
      </x:c>
      <x:c r="H91" s="102" t="n">
        <x:f>H90*(1+B91)</x:f>
        <x:v>1.2459871725515055</x:v>
      </x:c>
      <x:c r="I91" s="102" t="n">
        <x:f>I90*(1+D91)</x:f>
        <x:v>1.1786198263185788</x:v>
      </x:c>
      <x:c r="J91" s="102" t="n">
        <x:f>J90*(1+E91)</x:f>
        <x:v>1.0826506807977336</x:v>
      </x:c>
      <x:c r="K91" s="102" t="n">
        <x:f>K90*(1+F91)</x:f>
        <x:v>1.1614801687738443</x:v>
      </x:c>
      <x:c r="L91" s="102" t="n">
        <x:f>L90*(1+G91)</x:f>
        <x:v>1.144286209348688</x:v>
      </x:c>
      <x:c r="M91" s="102" t="n">
        <x:f>MAX(M90,H91)</x:f>
        <x:v>1.2459871725515055</x:v>
      </x:c>
      <x:c r="N91" s="98" t="n">
        <x:f>H91/M91-1</x:f>
        <x:v>0</x:v>
      </x:c>
      <x:c r="O91" s="102" t="n">
        <x:f>MAX(O90,I91)</x:f>
        <x:v>1.1786198263185788</x:v>
      </x:c>
      <x:c r="P91" s="98" t="n">
        <x:f>I91/O91-1</x:f>
        <x:v>0</x:v>
      </x:c>
      <x:c r="Q91" s="102" t="n">
        <x:f>MAX(Q90,J91)</x:f>
        <x:v>1.0826506807977336</x:v>
      </x:c>
      <x:c r="R91" s="98" t="n">
        <x:f>J91/Q91-1</x:f>
        <x:v>0</x:v>
      </x:c>
      <x:c r="S91" s="102" t="n">
        <x:f>MAX(S90,K91)</x:f>
        <x:v>1.1614801687738443</x:v>
      </x:c>
      <x:c r="T91" s="98" t="n">
        <x:f>K91/S91-1</x:f>
        <x:v>0</x:v>
      </x:c>
      <x:c r="U91" s="102" t="n">
        <x:f>MAX(U90,L91)</x:f>
        <x:v>1.1548764285063269</x:v>
      </x:c>
      <x:c r="V91" s="98" t="n">
        <x:f>L91/U91-1</x:f>
        <x:v>-0.009170001998686339</x:v>
      </x:c>
      <x:c r="W91" s="101" t="n">
        <x:f>INDEX('Market Data'!$U93:$AL93,1,MATCH('Portfolio'!$B$6,'Market Data'!$U$5:$AL$5,0))</x:f>
        <x:v>0.017494074517685476</x:v>
      </x:c>
      <x:c r="X91" s="101" t="n">
        <x:f>INDEX('Market Data'!$U93:$AL93,1,MATCH('Portfolio'!$B$7,'Market Data'!$U$5:$AL$5,0))</x:f>
        <x:v>0.15492623874974187</x:v>
      </x:c>
      <x:c r="Y91" s="101" t="n">
        <x:f>INDEX('Market Data'!$U93:$AL93,1,MATCH('Portfolio'!$B$8,'Market Data'!$U$5:$AL$5,0))</x:f>
        <x:v>-0.005964036265890593</x:v>
      </x:c>
      <x:c r="Z91" s="101" t="n">
        <x:f>INDEX('Market Data'!$U93:$AL93,1,MATCH('Portfolio'!$B$9,'Market Data'!$U$5:$AL$5,0))</x:f>
        <x:v>-0.027190920676432695</x:v>
      </x:c>
      <x:c r="AA91" s="101" t="n">
        <x:f>INDEX('Market Data'!$U93:$AL93,1,MATCH('Portfolio'!$B$10,'Market Data'!$U$5:$AL$5,0))</x:f>
        <x:v>-0.01361536214096759</x:v>
      </x:c>
      <x:c r="AB91" s="101" t="n">
        <x:f>INDEX('Market Data'!$U93:$AL93,1,MATCH('Portfolio'!$B$11,'Market Data'!$U$5:$AL$5,0))</x:f>
        <x:v>-0.0032310557302901444</x:v>
      </x:c>
      <x:c r="AC91" s="101" t="n">
        <x:f>INDEX('Market Data'!$U93:$AL93,1,MATCH('Portfolio'!$B$12,'Market Data'!$U$5:$AL$5,0))</x:f>
        <x:v>0.004841540894531038</x:v>
      </x:c>
      <x:c r="AD91" s="101" t="n">
        <x:f>INDEX('Market Data'!$U93:$AL93,1,MATCH('Portfolio'!$B$13,'Market Data'!$U$5:$AL$5,0))</x:f>
        <x:v>0.008256054754597786</x:v>
      </x:c>
      <x:c r="AE91" s="101" t="n">
        <x:f>INDEX('Market Data'!$U93:$AL93,1,MATCH("SPY",'Market Data'!$U$5:$AL$5,0))</x:f>
        <x:v>0.008256054754597786</x:v>
      </x:c>
      <x:c r="AF91" s="101" t="n">
        <x:f>INDEX('Market Data'!$U93:$AL93,1,MATCH("QQQ",'Market Data'!$U$5:$AL$5,0))</x:f>
        <x:v>0.023440839756069476</x:v>
      </x:c>
      <x:c r="AG91" s="101" t="n">
        <x:f>INDEX('Market Data'!$U93:$AL93,1,MATCH("TLT",'Market Data'!$U$5:$AL$5,0))</x:f>
        <x:v>0.005020477872200946</x:v>
      </x:c>
      <x:c r="AH91" s="101" t="n">
        <x:f>INDEX('Market Data'!$U93:$AL93,1,MATCH("HYG",'Market Data'!$U$5:$AL$5,0))</x:f>
        <x:v>0.0035062295444356906</x:v>
      </x:c>
      <x:c r="AI91" s="101" t="n">
        <x:f>INDEX('Market Data'!$U93:$AL93,1,MATCH("GLD",'Market Data'!$U$5:$AL$5,0))</x:f>
        <x:v>0.004841540894531038</x:v>
      </x:c>
      <x:c r="AJ91" s="101" t="n">
        <x:f>INDEX('Market Data'!$U93:$AL93,1,MATCH("UUP",'Market Data'!$U$5:$AL$5,0))</x:f>
        <x:v>-0.002553801357675911</x:v>
      </x:c>
      <x:c r="AK91" s="101" t="n">
        <x:f>INDEX('Market Data'!$U93:$AL93,1,MATCH("USO",'Market Data'!$U$5:$AL$5,0))</x:f>
        <x:v>-0.010224530416621302</x:v>
      </x:c>
      <x:c r="AL91" s="101" t="n">
        <x:f>INDEX('Market Data'!$U93:$AL93,1,MATCH('Portfolio'!$D$20,'Market Data'!$U$5:$AL$5,0))</x:f>
        <x:v>0.008256054754597786</x:v>
      </x:c>
      <x:c r="AM91" s="74" t="str"/>
      <x:c r="AN91" s="74"/>
      <x:c r="AO91" s="74"/>
      <x:c r="AP91" s="74"/>
      <x:c r="AQ91" s="74"/>
      <x:c r="AR91" s="74"/>
      <x:c r="AS91" s="74"/>
      <x:c r="AT91" s="11" t="n">
        <x:f>A91</x:f>
        <x:v>46150</x:v>
      </x:c>
      <x:c r="AU91" s="13" t="n">
        <x:f>B91</x:f>
        <x:v>0.021590988708947385</x:v>
      </x:c>
      <x:c r="AV91" s="13" t="n">
        <x:f>'Market Data'!U93</x:f>
        <x:v>0.008256054754597786</x:v>
      </x:c>
      <x:c r="AW91" s="13" t="n">
        <x:f>'Market Data'!W93-'Market Data'!U93</x:f>
        <x:v>-0.0014892169538831546</x:v>
      </x:c>
      <x:c r="AX91" s="13" t="n">
        <x:f>'Market Data'!X93-'Market Data'!U93</x:f>
        <x:v>0.018588730696370792</x:v>
      </x:c>
      <x:c r="AY91" s="13" t="n">
        <x:f>'Market Data'!Y93-'Market Data'!U93</x:f>
        <x:v>0.03624936494003839</x:v>
      </x:c>
      <x:c r="AZ91" s="35" t="n">
        <x:f>AZ90*(1+AV91)</x:f>
        <x:v>1.0826506807977336</x:v>
      </x:c>
      <x:c r="BA91" s="35" t="n">
        <x:f>BA90*(1+AW91)</x:f>
        <x:v>1.0587254293597788</x:v>
      </x:c>
      <x:c r="BB91" s="35" t="n">
        <x:f>BB90*(1+AX91)</x:f>
        <x:v>1.1080018921540655</x:v>
      </x:c>
      <x:c r="BC91" s="35" t="n">
        <x:f>BC90*(1+AY91)</x:f>
        <x:v>1.2167976627365142</x:v>
      </x:c>
      <x:c r="BG91" s="13" t="n">
        <x:f>0.5*AI91+0.5*AK91</x:f>
        <x:v>-0.0026914947610451323</x:v>
      </x:c>
      <x:c r="BH91" s="13" t="n">
        <x:f>0.5*AJ91-0.5*AG91</x:f>
        <x:v>-0.0037871396149384284</x:v>
      </x:c>
    </x:row>
    <x:row r="92">
      <x:c r="A92" s="100" t="n">
        <x:f>'Market Data'!A94</x:f>
        <x:v>46153</x:v>
      </x:c>
      <x:c r="B92" s="101" t="n">
        <x:f>'Portfolio'!$F$6*INDEX('Market Data'!$U94:$AL94,1,MATCH('Portfolio'!$B$6,'Market Data'!$U$5:$AL$5,0))+'Portfolio'!$F$7*INDEX('Market Data'!$U94:$AL94,1,MATCH('Portfolio'!$B$7,'Market Data'!$U$5:$AL$5,0))+'Portfolio'!$F$8*INDEX('Market Data'!$U94:$AL94,1,MATCH('Portfolio'!$B$8,'Market Data'!$U$5:$AL$5,0))+'Portfolio'!$F$9*INDEX('Market Data'!$U94:$AL94,1,MATCH('Portfolio'!$B$9,'Market Data'!$U$5:$AL$5,0))+'Portfolio'!$F$10*INDEX('Market Data'!$U94:$AL94,1,MATCH('Portfolio'!$B$10,'Market Data'!$U$5:$AL$5,0))+'Portfolio'!$F$11*INDEX('Market Data'!$U94:$AL94,1,MATCH('Portfolio'!$B$11,'Market Data'!$U$5:$AL$5,0))+'Portfolio'!$F$12*INDEX('Market Data'!$U94:$AL94,1,MATCH('Portfolio'!$B$12,'Market Data'!$U$5:$AL$5,0))+'Portfolio'!$F$13*INDEX('Market Data'!$U94:$AL94,1,MATCH('Portfolio'!$B$13,'Market Data'!$U$5:$AL$5,0))</x:f>
        <x:v>0.014577945824075011</x:v>
      </x:c>
      <x:c r="C92" s="101" t="n">
        <x:f>-'Portfolio'!$D$24*INDEX('Market Data'!$U94:$AL94,1,MATCH('Portfolio'!$D$20,'Market Data'!$U$5:$AL$5,0))</x:f>
        <x:v>-0.001675190148482536</x:v>
      </x:c>
      <x:c r="D92" s="101" t="n">
        <x:f>B92+C92</x:f>
        <x:v>0.012902755675592476</x:v>
      </x:c>
      <x:c r="E92" s="101" t="n">
        <x:f>'Market Data'!U94</x:f>
        <x:v>0.0022775635209937306</x:v>
      </x:c>
      <x:c r="F92" s="101" t="n">
        <x:f>'Market Data'!V94</x:f>
        <x:v>0.0028963917525772764</x:v>
      </x:c>
      <x:c r="G92" s="101" t="n">
        <x:f>'Market Data'!W94</x:f>
        <x:v>0.004081855998984585</x:v>
      </x:c>
      <x:c r="H92" s="102" t="n">
        <x:f>H91*(1+B92)</x:f>
        <x:v>1.2641511060504538</x:v>
      </x:c>
      <x:c r="I92" s="102" t="n">
        <x:f>I91*(1+D92)</x:f>
        <x:v>1.1938272699719767</x:v>
      </x:c>
      <x:c r="J92" s="102" t="n">
        <x:f>J91*(1+E92)</x:f>
        <x:v>1.0851164864942975</x:v>
      </x:c>
      <x:c r="K92" s="102" t="n">
        <x:f>K91*(1+F92)</x:f>
        <x:v>1.164844270355463</x:v>
      </x:c>
      <x:c r="L92" s="102" t="n">
        <x:f>L91*(1+G92)</x:f>
        <x:v>1.1489570208768733</x:v>
      </x:c>
      <x:c r="M92" s="102" t="n">
        <x:f>MAX(M91,H92)</x:f>
        <x:v>1.2641511060504538</x:v>
      </x:c>
      <x:c r="N92" s="98" t="n">
        <x:f>H92/M92-1</x:f>
        <x:v>0</x:v>
      </x:c>
      <x:c r="O92" s="102" t="n">
        <x:f>MAX(O91,I92)</x:f>
        <x:v>1.1938272699719767</x:v>
      </x:c>
      <x:c r="P92" s="98" t="n">
        <x:f>I92/O92-1</x:f>
        <x:v>0</x:v>
      </x:c>
      <x:c r="Q92" s="102" t="n">
        <x:f>MAX(Q91,J92)</x:f>
        <x:v>1.0851164864942975</x:v>
      </x:c>
      <x:c r="R92" s="98" t="n">
        <x:f>J92/Q92-1</x:f>
        <x:v>0</x:v>
      </x:c>
      <x:c r="S92" s="102" t="n">
        <x:f>MAX(S91,K92)</x:f>
        <x:v>1.164844270355463</x:v>
      </x:c>
      <x:c r="T92" s="98" t="n">
        <x:f>K92/S92-1</x:f>
        <x:v>0</x:v>
      </x:c>
      <x:c r="U92" s="102" t="n">
        <x:f>MAX(U91,L92)</x:f>
        <x:v>1.1548764285063269</x:v>
      </x:c>
      <x:c r="V92" s="98" t="n">
        <x:f>L92/U92-1</x:f>
        <x:v>-0.005125576627370787</x:v>
      </x:c>
      <x:c r="W92" s="101" t="n">
        <x:f>INDEX('Market Data'!$U94:$AL94,1,MATCH('Portfolio'!$B$6,'Market Data'!$U$5:$AL$5,0))</x:f>
        <x:v>0.019702606404692125</x:v>
      </x:c>
      <x:c r="X92" s="101" t="n">
        <x:f>INDEX('Market Data'!$U94:$AL94,1,MATCH('Portfolio'!$B$7,'Market Data'!$U$5:$AL$5,0))</x:f>
        <x:v>0.06496971967866538</x:v>
      </x:c>
      <x:c r="Y92" s="101" t="n">
        <x:f>INDEX('Market Data'!$U94:$AL94,1,MATCH('Portfolio'!$B$8,'Market Data'!$U$5:$AL$5,0))</x:f>
        <x:v>-0.01734353995007154</x:v>
      </x:c>
      <x:c r="Z92" s="101" t="n">
        <x:f>INDEX('Market Data'!$U94:$AL94,1,MATCH('Portfolio'!$B$9,'Market Data'!$U$5:$AL$5,0))</x:f>
        <x:v>0.019547719012094067</x:v>
      </x:c>
      <x:c r="AA92" s="101" t="n">
        <x:f>INDEX('Market Data'!$U94:$AL94,1,MATCH('Portfolio'!$B$10,'Market Data'!$U$5:$AL$5,0))</x:f>
        <x:v>-0.006951422136867502</x:v>
      </x:c>
      <x:c r="AB92" s="101" t="n">
        <x:f>INDEX('Market Data'!$U94:$AL94,1,MATCH('Portfolio'!$B$11,'Market Data'!$U$5:$AL$5,0))</x:f>
        <x:v>-0.00923882206882054</x:v>
      </x:c>
      <x:c r="AC92" s="101" t="n">
        <x:f>INDEX('Market Data'!$U94:$AL94,1,MATCH('Portfolio'!$B$12,'Market Data'!$U$5:$AL$5,0))</x:f>
        <x:v>0.0020287362083613036</x:v>
      </x:c>
      <x:c r="AD92" s="101" t="n">
        <x:f>INDEX('Market Data'!$U94:$AL94,1,MATCH('Portfolio'!$B$13,'Market Data'!$U$5:$AL$5,0))</x:f>
        <x:v>0.0022775635209937306</x:v>
      </x:c>
      <x:c r="AE92" s="101" t="n">
        <x:f>INDEX('Market Data'!$U94:$AL94,1,MATCH("SPY",'Market Data'!$U$5:$AL$5,0))</x:f>
        <x:v>0.0022775635209937306</x:v>
      </x:c>
      <x:c r="AF92" s="101" t="n">
        <x:f>INDEX('Market Data'!$U94:$AL94,1,MATCH("QQQ",'Market Data'!$U$5:$AL$5,0))</x:f>
        <x:v>0.0028963917525772764</x:v>
      </x:c>
      <x:c r="AG92" s="101" t="n">
        <x:f>INDEX('Market Data'!$U94:$AL94,1,MATCH("TLT",'Market Data'!$U$5:$AL$5,0))</x:f>
        <x:v>-0.006040978524565754</x:v>
      </x:c>
      <x:c r="AH92" s="101" t="n">
        <x:f>INDEX('Market Data'!$U94:$AL94,1,MATCH("HYG",'Market Data'!$U$5:$AL$5,0))</x:f>
        <x:v>-0.0019965593443173058</x:v>
      </x:c>
      <x:c r="AI92" s="101" t="n">
        <x:f>INDEX('Market Data'!$U94:$AL94,1,MATCH("GLD",'Market Data'!$U$5:$AL$5,0))</x:f>
        <x:v>0.0020287362083613036</x:v>
      </x:c>
      <x:c r="AJ92" s="101" t="n">
        <x:f>INDEX('Market Data'!$U94:$AL94,1,MATCH("UUP",'Market Data'!$U$5:$AL$5,0))</x:f>
        <x:v>0.00036577281733807254</x:v>
      </x:c>
      <x:c r="AK92" s="101" t="n">
        <x:f>INDEX('Market Data'!$U94:$AL94,1,MATCH("USO",'Market Data'!$U$5:$AL$5,0))</x:f>
        <x:v>0.03795199837714747</x:v>
      </x:c>
      <x:c r="AL92" s="101" t="n">
        <x:f>INDEX('Market Data'!$U94:$AL94,1,MATCH('Portfolio'!$D$20,'Market Data'!$U$5:$AL$5,0))</x:f>
        <x:v>0.0022775635209937306</x:v>
      </x:c>
      <x:c r="AM92" s="74" t="str"/>
      <x:c r="AN92" s="74"/>
      <x:c r="AO92" s="74"/>
      <x:c r="AP92" s="74"/>
      <x:c r="AQ92" s="74"/>
      <x:c r="AR92" s="74"/>
      <x:c r="AS92" s="74"/>
      <x:c r="AT92" s="11" t="n">
        <x:f>A92</x:f>
        <x:v>46153</x:v>
      </x:c>
      <x:c r="AU92" s="13" t="n">
        <x:f>B92</x:f>
        <x:v>0.014577945824075011</x:v>
      </x:c>
      <x:c r="AV92" s="13" t="n">
        <x:f>'Market Data'!U94</x:f>
        <x:v>0.0022775635209937306</x:v>
      </x:c>
      <x:c r="AW92" s="13" t="n">
        <x:f>'Market Data'!W94-'Market Data'!U94</x:f>
        <x:v>0.0018042924779908542</x:v>
      </x:c>
      <x:c r="AX92" s="13" t="n">
        <x:f>'Market Data'!X94-'Market Data'!U94</x:f>
        <x:v>0.013825953086651577</x:v>
      </x:c>
      <x:c r="AY92" s="13" t="n">
        <x:f>'Market Data'!Y94-'Market Data'!U94</x:f>
        <x:v>0.011962062716940114</x:v>
      </x:c>
      <x:c r="AZ92" s="35" t="n">
        <x:f>AZ91*(1+AV92)</x:f>
        <x:v>1.0851164864942975</x:v>
      </x:c>
      <x:c r="BA92" s="35" t="n">
        <x:f>BA91*(1+AW92)</x:f>
        <x:v>1.0606356796882301</x:v>
      </x:c>
      <x:c r="BB92" s="35" t="n">
        <x:f>BB91*(1+AX92)</x:f>
        <x:v>1.123321074334909</x:v>
      </x:c>
      <x:c r="BC92" s="35" t="n">
        <x:f>BC91*(1+AY92)</x:f>
        <x:v>1.2313530726919946</x:v>
      </x:c>
      <x:c r="BG92" s="13" t="n">
        <x:f>0.5*AI92+0.5*AK92</x:f>
        <x:v>0.019990367292754385</x:v>
      </x:c>
      <x:c r="BH92" s="13" t="n">
        <x:f>0.5*AJ92-0.5*AG92</x:f>
        <x:v>0.0032033756709519134</x:v>
      </x:c>
    </x:row>
    <x:row r="93">
      <x:c r="A93" s="100" t="n">
        <x:f>'Market Data'!A95</x:f>
        <x:v>46154</x:v>
      </x:c>
      <x:c r="B93" s="101" t="n">
        <x:f>'Portfolio'!$F$6*INDEX('Market Data'!$U95:$AL95,1,MATCH('Portfolio'!$B$6,'Market Data'!$U$5:$AL$5,0))+'Portfolio'!$F$7*INDEX('Market Data'!$U95:$AL95,1,MATCH('Portfolio'!$B$7,'Market Data'!$U$5:$AL$5,0))+'Portfolio'!$F$8*INDEX('Market Data'!$U95:$AL95,1,MATCH('Portfolio'!$B$8,'Market Data'!$U$5:$AL$5,0))+'Portfolio'!$F$9*INDEX('Market Data'!$U95:$AL95,1,MATCH('Portfolio'!$B$9,'Market Data'!$U$5:$AL$5,0))+'Portfolio'!$F$10*INDEX('Market Data'!$U95:$AL95,1,MATCH('Portfolio'!$B$10,'Market Data'!$U$5:$AL$5,0))+'Portfolio'!$F$11*INDEX('Market Data'!$U95:$AL95,1,MATCH('Portfolio'!$B$11,'Market Data'!$U$5:$AL$5,0))+'Portfolio'!$F$12*INDEX('Market Data'!$U95:$AL95,1,MATCH('Portfolio'!$B$12,'Market Data'!$U$5:$AL$5,0))+'Portfolio'!$F$13*INDEX('Market Data'!$U95:$AL95,1,MATCH('Portfolio'!$B$13,'Market Data'!$U$5:$AL$5,0))</x:f>
        <x:v>0.0013850571021807993</x:v>
      </x:c>
      <x:c r="C93" s="101" t="n">
        <x:f>-'Portfolio'!$D$24*INDEX('Market Data'!$U95:$AL95,1,MATCH('Portfolio'!$D$20,'Market Data'!$U$5:$AL$5,0))</x:f>
        <x:v>0.0011142353007864288</x:v>
      </x:c>
      <x:c r="D93" s="101" t="n">
        <x:f>B93+C93</x:f>
        <x:v>0.0024992924029672283</x:v>
      </x:c>
      <x:c r="E93" s="101" t="n">
        <x:f>'Market Data'!U95</x:f>
        <x:v>-0.0015148976832113359</x:v>
      </x:c>
      <x:c r="F93" s="101" t="n">
        <x:f>'Market Data'!V95</x:f>
        <x:v>-0.008481790799397704</x:v>
      </x:c>
      <x:c r="G93" s="101" t="n">
        <x:f>'Market Data'!W95</x:f>
        <x:v>-0.009672894730024972</x:v>
      </x:c>
      <x:c r="H93" s="102" t="n">
        <x:f>H92*(1+B93)</x:f>
        <x:v>1.2659020275181185</x:v>
      </x:c>
      <x:c r="I93" s="102" t="n">
        <x:f>I92*(1+D93)</x:f>
        <x:v>1.1968109933982727</x:v>
      </x:c>
      <x:c r="J93" s="102" t="n">
        <x:f>J92*(1+E93)</x:f>
        <x:v>1.083472646042893</x:v>
      </x:c>
      <x:c r="K93" s="102" t="n">
        <x:f>K92*(1+F93)</x:f>
        <x:v>1.1549643049404308</x:v>
      </x:c>
      <x:c r="L93" s="102" t="n">
        <x:f>L92*(1+G93)</x:f>
        <x:v>1.1378432805646082</x:v>
      </x:c>
      <x:c r="M93" s="102" t="n">
        <x:f>MAX(M92,H93)</x:f>
        <x:v>1.2659020275181185</x:v>
      </x:c>
      <x:c r="N93" s="98" t="n">
        <x:f>H93/M93-1</x:f>
        <x:v>0</x:v>
      </x:c>
      <x:c r="O93" s="102" t="n">
        <x:f>MAX(O92,I93)</x:f>
        <x:v>1.1968109933982727</x:v>
      </x:c>
      <x:c r="P93" s="98" t="n">
        <x:f>I93/O93-1</x:f>
        <x:v>0</x:v>
      </x:c>
      <x:c r="Q93" s="102" t="n">
        <x:f>MAX(Q92,J93)</x:f>
        <x:v>1.0851164864942975</x:v>
      </x:c>
      <x:c r="R93" s="98" t="n">
        <x:f>J93/Q93-1</x:f>
        <x:v>-0.0015148976832112249</x:v>
      </x:c>
      <x:c r="S93" s="102" t="n">
        <x:f>MAX(S92,K93)</x:f>
        <x:v>1.164844270355463</x:v>
      </x:c>
      <x:c r="T93" s="98" t="n">
        <x:f>K93/S93-1</x:f>
        <x:v>-0.008481790799397704</x:v>
      </x:c>
      <x:c r="U93" s="102" t="n">
        <x:f>MAX(U92,L93)</x:f>
        <x:v>1.1548764285063269</x:v>
      </x:c>
      <x:c r="V93" s="98" t="n">
        <x:f>L93/U93-1</x:f>
        <x:v>-0.014748892194248686</x:v>
      </x:c>
      <x:c r="W93" s="101" t="n">
        <x:f>INDEX('Market Data'!$U95:$AL95,1,MATCH('Portfolio'!$B$6,'Market Data'!$U$5:$AL$5,0))</x:f>
        <x:v>0.006106455043874748</x:v>
      </x:c>
      <x:c r="X93" s="101" t="n">
        <x:f>INDEX('Market Data'!$U95:$AL95,1,MATCH('Portfolio'!$B$7,'Market Data'!$U$5:$AL$5,0))</x:f>
        <x:v>-0.03614847333379745</x:v>
      </x:c>
      <x:c r="Y93" s="101" t="n">
        <x:f>INDEX('Market Data'!$U95:$AL95,1,MATCH('Portfolio'!$B$8,'Market Data'!$U$5:$AL$5,0))</x:f>
        <x:v>-0.01794632017985065</x:v>
      </x:c>
      <x:c r="Z93" s="101" t="n">
        <x:f>INDEX('Market Data'!$U95:$AL95,1,MATCH('Portfolio'!$B$9,'Market Data'!$U$5:$AL$5,0))</x:f>
        <x:v>0.023661035652634332</x:v>
      </x:c>
      <x:c r="AA93" s="101" t="n">
        <x:f>INDEX('Market Data'!$U95:$AL95,1,MATCH('Portfolio'!$B$10,'Market Data'!$U$5:$AL$5,0))</x:f>
        <x:v>0.016266698193691642</x:v>
      </x:c>
      <x:c r="AB93" s="101" t="n">
        <x:f>INDEX('Market Data'!$U95:$AL95,1,MATCH('Portfolio'!$B$11,'Market Data'!$U$5:$AL$5,0))</x:f>
        <x:v>0.022421908382500577</x:v>
      </x:c>
      <x:c r="AC93" s="101" t="n">
        <x:f>INDEX('Market Data'!$U95:$AL95,1,MATCH('Portfolio'!$B$12,'Market Data'!$U$5:$AL$5,0))</x:f>
        <x:v>-0.003957209812161522</x:v>
      </x:c>
      <x:c r="AD93" s="101" t="n">
        <x:f>INDEX('Market Data'!$U95:$AL95,1,MATCH('Portfolio'!$B$13,'Market Data'!$U$5:$AL$5,0))</x:f>
        <x:v>-0.0015148976832113359</x:v>
      </x:c>
      <x:c r="AE93" s="101" t="n">
        <x:f>INDEX('Market Data'!$U95:$AL95,1,MATCH("SPY",'Market Data'!$U$5:$AL$5,0))</x:f>
        <x:v>-0.0015148976832113359</x:v>
      </x:c>
      <x:c r="AF93" s="101" t="n">
        <x:f>INDEX('Market Data'!$U95:$AL95,1,MATCH("QQQ",'Market Data'!$U$5:$AL$5,0))</x:f>
        <x:v>-0.008481790799397704</x:v>
      </x:c>
      <x:c r="AG93" s="101" t="n">
        <x:f>INDEX('Market Data'!$U95:$AL95,1,MATCH("TLT",'Market Data'!$U$5:$AL$5,0))</x:f>
        <x:v>-0.006662071697279726</x:v>
      </x:c>
      <x:c r="AH93" s="101" t="n">
        <x:f>INDEX('Market Data'!$U95:$AL95,1,MATCH("HYG",'Market Data'!$U$5:$AL$5,0))</x:f>
        <x:v>-0.0013752589255092706</x:v>
      </x:c>
      <x:c r="AI93" s="101" t="n">
        <x:f>INDEX('Market Data'!$U95:$AL95,1,MATCH("GLD",'Market Data'!$U$5:$AL$5,0))</x:f>
        <x:v>-0.003957209812161522</x:v>
      </x:c>
      <x:c r="AJ93" s="101" t="n">
        <x:f>INDEX('Market Data'!$U95:$AL95,1,MATCH("UUP",'Market Data'!$U$5:$AL$5,0))</x:f>
        <x:v>0.0036563210265063706</x:v>
      </x:c>
      <x:c r="AK93" s="101" t="n">
        <x:f>INDEX('Market Data'!$U95:$AL95,1,MATCH("USO",'Market Data'!$U$5:$AL$5,0))</x:f>
        <x:v>0.04067502697744141</x:v>
      </x:c>
      <x:c r="AL93" s="101" t="n">
        <x:f>INDEX('Market Data'!$U95:$AL95,1,MATCH('Portfolio'!$D$20,'Market Data'!$U$5:$AL$5,0))</x:f>
        <x:v>-0.0015148976832113359</x:v>
      </x:c>
      <x:c r="AM93" s="74" t="str"/>
      <x:c r="AN93" s="74"/>
      <x:c r="AO93" s="74"/>
      <x:c r="AP93" s="74"/>
      <x:c r="AQ93" s="74"/>
      <x:c r="AR93" s="74"/>
      <x:c r="AS93" s="74"/>
      <x:c r="AT93" s="11" t="n">
        <x:f>A93</x:f>
        <x:v>46154</x:v>
      </x:c>
      <x:c r="AU93" s="13" t="n">
        <x:f>B93</x:f>
        <x:v>0.0013850571021807993</x:v>
      </x:c>
      <x:c r="AV93" s="13" t="n">
        <x:f>'Market Data'!U95</x:f>
        <x:v>-0.0015148976832113359</x:v>
      </x:c>
      <x:c r="AW93" s="13" t="n">
        <x:f>'Market Data'!W95-'Market Data'!U95</x:f>
        <x:v>-0.008157997046813636</x:v>
      </x:c>
      <x:c r="AX93" s="13" t="n">
        <x:f>'Market Data'!X95-'Market Data'!U95</x:f>
        <x:v>-0.00963765264197447</x:v>
      </x:c>
      <x:c r="AY93" s="13" t="n">
        <x:f>'Market Data'!Y95-'Market Data'!U95</x:f>
        <x:v>-0.01446878814028374</x:v>
      </x:c>
      <x:c r="AZ93" s="35" t="n">
        <x:f>AZ92*(1+AV93)</x:f>
        <x:v>1.083472646042893</x:v>
      </x:c>
      <x:c r="BA93" s="35" t="n">
        <x:f>BA92*(1+AW93)</x:f>
        <x:v>1.0519830169455884</x:v>
      </x:c>
      <x:c r="BB93" s="35" t="n">
        <x:f>BB92*(1+AX93)</x:f>
        <x:v>1.1124948960150596</x:v>
      </x:c>
      <x:c r="BC93" s="35" t="n">
        <x:f>BC92*(1+AY93)</x:f>
        <x:v>1.2135368859573268</x:v>
      </x:c>
      <x:c r="BG93" s="13" t="n">
        <x:f>0.5*AI93+0.5*AK93</x:f>
        <x:v>0.018358908582639943</x:v>
      </x:c>
      <x:c r="BH93" s="13" t="n">
        <x:f>0.5*AJ93-0.5*AG93</x:f>
        <x:v>0.005159196361893048</x:v>
      </x:c>
    </x:row>
    <x:row r="94">
      <x:c r="A94" s="100" t="n">
        <x:f>'Market Data'!A96</x:f>
        <x:v>46155</x:v>
      </x:c>
      <x:c r="B94" s="101" t="n">
        <x:f>'Portfolio'!$F$6*INDEX('Market Data'!$U96:$AL96,1,MATCH('Portfolio'!$B$6,'Market Data'!$U$5:$AL$5,0))+'Portfolio'!$F$7*INDEX('Market Data'!$U96:$AL96,1,MATCH('Portfolio'!$B$7,'Market Data'!$U$5:$AL$5,0))+'Portfolio'!$F$8*INDEX('Market Data'!$U96:$AL96,1,MATCH('Portfolio'!$B$8,'Market Data'!$U$5:$AL$5,0))+'Portfolio'!$F$9*INDEX('Market Data'!$U96:$AL96,1,MATCH('Portfolio'!$B$9,'Market Data'!$U$5:$AL$5,0))+'Portfolio'!$F$10*INDEX('Market Data'!$U96:$AL96,1,MATCH('Portfolio'!$B$10,'Market Data'!$U$5:$AL$5,0))+'Portfolio'!$F$11*INDEX('Market Data'!$U96:$AL96,1,MATCH('Portfolio'!$B$11,'Market Data'!$U$5:$AL$5,0))+'Portfolio'!$F$12*INDEX('Market Data'!$U96:$AL96,1,MATCH('Portfolio'!$B$12,'Market Data'!$U$5:$AL$5,0))+'Portfolio'!$F$13*INDEX('Market Data'!$U96:$AL96,1,MATCH('Portfolio'!$B$13,'Market Data'!$U$5:$AL$5,0))</x:f>
        <x:v>0.017753659473880756</x:v>
      </x:c>
      <x:c r="C94" s="101" t="n">
        <x:f>-'Portfolio'!$D$24*INDEX('Market Data'!$U96:$AL96,1,MATCH('Portfolio'!$D$20,'Market Data'!$U$5:$AL$5,0))</x:f>
        <x:v>-0.0041151177872686935</x:v>
      </x:c>
      <x:c r="D94" s="101" t="n">
        <x:f>B94+C94</x:f>
        <x:v>0.013638541686612063</x:v>
      </x:c>
      <x:c r="E94" s="101" t="n">
        <x:f>'Market Data'!U96</x:f>
        <x:v>0.005594852718878274</x:v>
      </x:c>
      <x:c r="F94" s="101" t="n">
        <x:f>'Market Data'!V96</x:f>
        <x:v>0.010562260792936318</x:v>
      </x:c>
      <x:c r="G94" s="101" t="n">
        <x:f>'Market Data'!W96</x:f>
        <x:v>0.0003539477603062835</x:v>
      </x:c>
      <x:c r="H94" s="102" t="n">
        <x:f>H93*(1+B94)</x:f>
        <x:v>1.2883764210419704</x:v>
      </x:c>
      <x:c r="I94" s="102" t="n">
        <x:f>I93*(1+D94)</x:f>
        <x:v>1.2131337500227306</x:v>
      </x:c>
      <x:c r="J94" s="102" t="n">
        <x:f>J93*(1+E94)</x:f>
        <x:v>1.0895345159224363</x:v>
      </x:c>
      <x:c r="K94" s="102" t="n">
        <x:f>K93*(1+F94)</x:f>
        <x:v>1.167163339135744</x:v>
      </x:c>
      <x:c r="L94" s="102" t="n">
        <x:f>L93*(1+G94)</x:f>
        <x:v>1.1382460176453435</x:v>
      </x:c>
      <x:c r="M94" s="102" t="n">
        <x:f>MAX(M93,H94)</x:f>
        <x:v>1.2883764210419704</x:v>
      </x:c>
      <x:c r="N94" s="98" t="n">
        <x:f>H94/M94-1</x:f>
        <x:v>0</x:v>
      </x:c>
      <x:c r="O94" s="102" t="n">
        <x:f>MAX(O93,I94)</x:f>
        <x:v>1.2131337500227306</x:v>
      </x:c>
      <x:c r="P94" s="98" t="n">
        <x:f>I94/O94-1</x:f>
        <x:v>0</x:v>
      </x:c>
      <x:c r="Q94" s="102" t="n">
        <x:f>MAX(Q93,J94)</x:f>
        <x:v>1.0895345159224363</x:v>
      </x:c>
      <x:c r="R94" s="98" t="n">
        <x:f>J94/Q94-1</x:f>
        <x:v>0</x:v>
      </x:c>
      <x:c r="S94" s="102" t="n">
        <x:f>MAX(S93,K94)</x:f>
        <x:v>1.167163339135744</x:v>
      </x:c>
      <x:c r="T94" s="98" t="n">
        <x:f>K94/S94-1</x:f>
        <x:v>0</x:v>
      </x:c>
      <x:c r="U94" s="102" t="n">
        <x:f>MAX(U93,L94)</x:f>
        <x:v>1.1548764285063269</x:v>
      </x:c>
      <x:c r="V94" s="98" t="n">
        <x:f>L94/U94-1</x:f>
        <x:v>-0.014400164771301571</x:v>
      </x:c>
      <x:c r="W94" s="101" t="n">
        <x:f>INDEX('Market Data'!$U96:$AL96,1,MATCH('Portfolio'!$B$6,'Market Data'!$U$5:$AL$5,0))</x:f>
        <x:v>0.02287344570440064</x:v>
      </x:c>
      <x:c r="X94" s="101" t="n">
        <x:f>INDEX('Market Data'!$U96:$AL96,1,MATCH('Portfolio'!$B$7,'Market Data'!$U$5:$AL$5,0))</x:f>
        <x:v>0.048331480023915185</x:v>
      </x:c>
      <x:c r="Y94" s="101" t="n">
        <x:f>INDEX('Market Data'!$U96:$AL96,1,MATCH('Portfolio'!$B$8,'Market Data'!$U$5:$AL$5,0))</x:f>
        <x:v>0.0063431320861022655</x:v>
      </x:c>
      <x:c r="Z94" s="101" t="n">
        <x:f>INDEX('Market Data'!$U96:$AL96,1,MATCH('Portfolio'!$B$9,'Market Data'!$U$5:$AL$5,0))</x:f>
        <x:v>0.026144812458321676</x:v>
      </x:c>
      <x:c r="AA94" s="101" t="n">
        <x:f>INDEX('Market Data'!$U96:$AL96,1,MATCH('Portfolio'!$B$10,'Market Data'!$U$5:$AL$5,0))</x:f>
        <x:v>-0.01518625903724935</x:v>
      </x:c>
      <x:c r="AB94" s="101" t="n">
        <x:f>INDEX('Market Data'!$U96:$AL96,1,MATCH('Portfolio'!$B$11,'Market Data'!$U$5:$AL$5,0))</x:f>
        <x:v>0.010960160398135743</x:v>
      </x:c>
      <x:c r="AC94" s="101" t="n">
        <x:f>INDEX('Market Data'!$U96:$AL96,1,MATCH('Portfolio'!$B$12,'Market Data'!$U$5:$AL$5,0))</x:f>
        <x:v>-0.005612899814961714</x:v>
      </x:c>
      <x:c r="AD94" s="101" t="n">
        <x:f>INDEX('Market Data'!$U96:$AL96,1,MATCH('Portfolio'!$B$13,'Market Data'!$U$5:$AL$5,0))</x:f>
        <x:v>0.005594852718878274</x:v>
      </x:c>
      <x:c r="AE94" s="101" t="n">
        <x:f>INDEX('Market Data'!$U96:$AL96,1,MATCH("SPY",'Market Data'!$U$5:$AL$5,0))</x:f>
        <x:v>0.005594852718878274</x:v>
      </x:c>
      <x:c r="AF94" s="101" t="n">
        <x:f>INDEX('Market Data'!$U96:$AL96,1,MATCH("QQQ",'Market Data'!$U$5:$AL$5,0))</x:f>
        <x:v>0.010562260792936318</x:v>
      </x:c>
      <x:c r="AG94" s="101" t="n">
        <x:f>INDEX('Market Data'!$U96:$AL96,1,MATCH("TLT",'Market Data'!$U$5:$AL$5,0))</x:f>
        <x:v>-0.0022354018549641808</x:v>
      </x:c>
      <x:c r="AH94" s="101" t="n">
        <x:f>INDEX('Market Data'!$U96:$AL96,1,MATCH("HYG",'Market Data'!$U$5:$AL$5,0))</x:f>
        <x:v>0.0005007297029293589</x:v>
      </x:c>
      <x:c r="AI94" s="101" t="n">
        <x:f>INDEX('Market Data'!$U96:$AL96,1,MATCH("GLD",'Market Data'!$U$5:$AL$5,0))</x:f>
        <x:v>-0.005612899814961714</x:v>
      </x:c>
      <x:c r="AJ94" s="101" t="n">
        <x:f>INDEX('Market Data'!$U96:$AL96,1,MATCH("UUP",'Market Data'!$U$5:$AL$5,0))</x:f>
        <x:v>0.002185772833324995</x:v>
      </x:c>
      <x:c r="AK94" s="101" t="n">
        <x:f>INDEX('Market Data'!$U96:$AL96,1,MATCH("USO",'Market Data'!$U$5:$AL$5,0))</x:f>
        <x:v>-0.015661883006436117</x:v>
      </x:c>
      <x:c r="AL94" s="101" t="n">
        <x:f>INDEX('Market Data'!$U96:$AL96,1,MATCH('Portfolio'!$D$20,'Market Data'!$U$5:$AL$5,0))</x:f>
        <x:v>0.005594852718878274</x:v>
      </x:c>
      <x:c r="AM94" s="74" t="str"/>
      <x:c r="AN94" s="74"/>
      <x:c r="AO94" s="74"/>
      <x:c r="AP94" s="74"/>
      <x:c r="AQ94" s="74"/>
      <x:c r="AR94" s="74"/>
      <x:c r="AS94" s="74"/>
      <x:c r="AT94" s="11" t="n">
        <x:f>A94</x:f>
        <x:v>46155</x:v>
      </x:c>
      <x:c r="AU94" s="13" t="n">
        <x:f>B94</x:f>
        <x:v>0.017753659473880756</x:v>
      </x:c>
      <x:c r="AV94" s="13" t="n">
        <x:f>'Market Data'!U96</x:f>
        <x:v>0.005594852718878274</x:v>
      </x:c>
      <x:c r="AW94" s="13" t="n">
        <x:f>'Market Data'!W96-'Market Data'!U96</x:f>
        <x:v>-0.00524090495857199</x:v>
      </x:c>
      <x:c r="AX94" s="13" t="n">
        <x:f>'Market Data'!X96-'Market Data'!U96</x:f>
        <x:v>0.0015282674538801277</x:v>
      </x:c>
      <x:c r="AY94" s="13" t="n">
        <x:f>'Market Data'!Y96-'Market Data'!U96</x:f>
        <x:v>0.003349903465933002</x:v>
      </x:c>
      <x:c r="AZ94" s="35" t="n">
        <x:f>AZ93*(1+AV94)</x:f>
        <x:v>1.0895345159224363</x:v>
      </x:c>
      <x:c r="BA94" s="35" t="n">
        <x:f>BA93*(1+AW94)</x:f>
        <x:v>1.0464696739357446</x:v>
      </x:c>
      <x:c r="BB94" s="35" t="n">
        <x:f>BB93*(1+AX94)</x:f>
        <x:v>1.1141950857572471</x:v>
      </x:c>
      <x:c r="BC94" s="35" t="n">
        <x:f>BC93*(1+AY94)</x:f>
        <x:v>1.2176021173776328</x:v>
      </x:c>
      <x:c r="BG94" s="13" t="n">
        <x:f>0.5*AI94+0.5*AK94</x:f>
        <x:v>-0.010637391410698915</x:v>
      </x:c>
      <x:c r="BH94" s="13" t="n">
        <x:f>0.5*AJ94-0.5*AG94</x:f>
        <x:v>0.002210587344144588</x:v>
      </x:c>
    </x:row>
    <x:row r="95">
      <x:c r="A95" s="100" t="n">
        <x:f>'Market Data'!A97</x:f>
        <x:v>46156</x:v>
      </x:c>
      <x:c r="B95" s="101" t="n">
        <x:f>'Portfolio'!$F$6*INDEX('Market Data'!$U97:$AL97,1,MATCH('Portfolio'!$B$6,'Market Data'!$U$5:$AL$5,0))+'Portfolio'!$F$7*INDEX('Market Data'!$U97:$AL97,1,MATCH('Portfolio'!$B$7,'Market Data'!$U$5:$AL$5,0))+'Portfolio'!$F$8*INDEX('Market Data'!$U97:$AL97,1,MATCH('Portfolio'!$B$8,'Market Data'!$U$5:$AL$5,0))+'Portfolio'!$F$9*INDEX('Market Data'!$U97:$AL97,1,MATCH('Portfolio'!$B$9,'Market Data'!$U$5:$AL$5,0))+'Portfolio'!$F$10*INDEX('Market Data'!$U97:$AL97,1,MATCH('Portfolio'!$B$10,'Market Data'!$U$5:$AL$5,0))+'Portfolio'!$F$11*INDEX('Market Data'!$U97:$AL97,1,MATCH('Portfolio'!$B$11,'Market Data'!$U$5:$AL$5,0))+'Portfolio'!$F$12*INDEX('Market Data'!$U97:$AL97,1,MATCH('Portfolio'!$B$12,'Market Data'!$U$5:$AL$5,0))+'Portfolio'!$F$13*INDEX('Market Data'!$U97:$AL97,1,MATCH('Portfolio'!$B$13,'Market Data'!$U$5:$AL$5,0))</x:f>
        <x:v>0.00990061446768147</x:v>
      </x:c>
      <x:c r="C95" s="101" t="n">
        <x:f>-'Portfolio'!$D$24*INDEX('Market Data'!$U97:$AL97,1,MATCH('Portfolio'!$D$20,'Market Data'!$U$5:$AL$5,0))</x:f>
        <x:v>-0.00580636669170306</x:v>
      </x:c>
      <x:c r="D95" s="101" t="n">
        <x:f>B95+C95</x:f>
        <x:v>0.0040942477759784105</x:v>
      </x:c>
      <x:c r="E95" s="101" t="n">
        <x:f>'Market Data'!U97</x:f>
        <x:v>0.007894249484761584</x:v>
      </x:c>
      <x:c r="F95" s="101" t="n">
        <x:f>'Market Data'!V97</x:f>
        <x:v>0.00710766178035227</x:v>
      </x:c>
      <x:c r="G95" s="101" t="n">
        <x:f>'Market Data'!W97</x:f>
        <x:v>0.006297086145097719</x:v>
      </x:c>
      <x:c r="H95" s="102" t="n">
        <x:f>H94*(1+B95)</x:f>
        <x:v>1.301132139275958</x:v>
      </x:c>
      <x:c r="I95" s="102" t="n">
        <x:f>I94*(1+D95)</x:f>
        <x:v>1.2181006201807256</x:v>
      </x:c>
      <x:c r="J95" s="102" t="n">
        <x:f>J94*(1+E95)</x:f>
        <x:v>1.098135573213387</x:v>
      </x:c>
      <x:c r="K95" s="102" t="n">
        <x:f>K94*(1+F95)</x:f>
        <x:v>1.1754591413927475</x:v>
      </x:c>
      <x:c r="L95" s="102" t="n">
        <x:f>L94*(1+G95)</x:f>
        <x:v>1.1454136508727706</x:v>
      </x:c>
      <x:c r="M95" s="102" t="n">
        <x:f>MAX(M94,H95)</x:f>
        <x:v>1.301132139275958</x:v>
      </x:c>
      <x:c r="N95" s="98" t="n">
        <x:f>H95/M95-1</x:f>
        <x:v>0</x:v>
      </x:c>
      <x:c r="O95" s="102" t="n">
        <x:f>MAX(O94,I95)</x:f>
        <x:v>1.2181006201807256</x:v>
      </x:c>
      <x:c r="P95" s="98" t="n">
        <x:f>I95/O95-1</x:f>
        <x:v>0</x:v>
      </x:c>
      <x:c r="Q95" s="102" t="n">
        <x:f>MAX(Q94,J95)</x:f>
        <x:v>1.098135573213387</x:v>
      </x:c>
      <x:c r="R95" s="98" t="n">
        <x:f>J95/Q95-1</x:f>
        <x:v>0</x:v>
      </x:c>
      <x:c r="S95" s="102" t="n">
        <x:f>MAX(S94,K95)</x:f>
        <x:v>1.1754591413927475</x:v>
      </x:c>
      <x:c r="T95" s="98" t="n">
        <x:f>K95/S95-1</x:f>
        <x:v>0</x:v>
      </x:c>
      <x:c r="U95" s="102" t="n">
        <x:f>MAX(U94,L95)</x:f>
        <x:v>1.1548764285063269</x:v>
      </x:c>
      <x:c r="V95" s="98" t="n">
        <x:f>L95/U95-1</x:f>
        <x:v>-0.008193757704272442</x:v>
      </x:c>
      <x:c r="W95" s="101" t="n">
        <x:f>INDEX('Market Data'!$U97:$AL97,1,MATCH('Portfolio'!$B$6,'Market Data'!$U$5:$AL$5,0))</x:f>
        <x:v>0.043882590852662995</x:v>
      </x:c>
      <x:c r="X95" s="101" t="n">
        <x:f>INDEX('Market Data'!$U97:$AL97,1,MATCH('Portfolio'!$B$7,'Market Data'!$U$5:$AL$5,0))</x:f>
        <x:v>-0.03436901356048305</x:v>
      </x:c>
      <x:c r="Y95" s="101" t="n">
        <x:f>INDEX('Market Data'!$U97:$AL97,1,MATCH('Portfolio'!$B$8,'Market Data'!$U$5:$AL$5,0))</x:f>
        <x:v>0.044822394112374875</x:v>
      </x:c>
      <x:c r="Z95" s="101" t="n">
        <x:f>INDEX('Market Data'!$U97:$AL97,1,MATCH('Portfolio'!$B$9,'Market Data'!$U$5:$AL$5,0))</x:f>
        <x:v>-0.008909577257566692</x:v>
      </x:c>
      <x:c r="AA95" s="101" t="n">
        <x:f>INDEX('Market Data'!$U97:$AL97,1,MATCH('Portfolio'!$B$10,'Market Data'!$U$5:$AL$5,0))</x:f>
        <x:v>-0.0011323737917798837</x:v>
      </x:c>
      <x:c r="AB95" s="101" t="n">
        <x:f>INDEX('Market Data'!$U97:$AL97,1,MATCH('Portfolio'!$B$11,'Market Data'!$U$5:$AL$5,0))</x:f>
        <x:v>0.007908461946584788</x:v>
      </x:c>
      <x:c r="AC95" s="101" t="n">
        <x:f>INDEX('Market Data'!$U97:$AL97,1,MATCH('Portfolio'!$B$12,'Market Data'!$U$5:$AL$5,0))</x:f>
        <x:v>-0.007642296271595517</x:v>
      </x:c>
      <x:c r="AD95" s="101" t="n">
        <x:f>INDEX('Market Data'!$U97:$AL97,1,MATCH('Portfolio'!$B$13,'Market Data'!$U$5:$AL$5,0))</x:f>
        <x:v>0.007894249484761584</x:v>
      </x:c>
      <x:c r="AE95" s="101" t="n">
        <x:f>INDEX('Market Data'!$U97:$AL97,1,MATCH("SPY",'Market Data'!$U$5:$AL$5,0))</x:f>
        <x:v>0.007894249484761584</x:v>
      </x:c>
      <x:c r="AF95" s="101" t="n">
        <x:f>INDEX('Market Data'!$U97:$AL97,1,MATCH("QQQ",'Market Data'!$U$5:$AL$5,0))</x:f>
        <x:v>0.00710766178035227</x:v>
      </x:c>
      <x:c r="AG95" s="101" t="n">
        <x:f>INDEX('Market Data'!$U97:$AL97,1,MATCH("TLT",'Market Data'!$U$5:$AL$5,0))</x:f>
        <x:v>0.0014149669809058185</x:v>
      </x:c>
      <x:c r="AH95" s="101" t="n">
        <x:f>INDEX('Market Data'!$U97:$AL97,1,MATCH("HYG",'Market Data'!$U$5:$AL$5,0))</x:f>
        <x:v>-0.0007509134620208302</x:v>
      </x:c>
      <x:c r="AI95" s="101" t="n">
        <x:f>INDEX('Market Data'!$U97:$AL97,1,MATCH("GLD",'Market Data'!$U$5:$AL$5,0))</x:f>
        <x:v>-0.007642296271595517</x:v>
      </x:c>
      <x:c r="AJ95" s="101" t="n">
        <x:f>INDEX('Market Data'!$U97:$AL97,1,MATCH("UUP",'Market Data'!$U$5:$AL$5,0))</x:f>
        <x:v>0.003998568136545311</x:v>
      </x:c>
      <x:c r="AK95" s="101" t="n">
        <x:f>INDEX('Market Data'!$U97:$AL97,1,MATCH("USO",'Market Data'!$U$5:$AL$5,0))</x:f>
        <x:v>0.006758707119432827</x:v>
      </x:c>
      <x:c r="AL95" s="101" t="n">
        <x:f>INDEX('Market Data'!$U97:$AL97,1,MATCH('Portfolio'!$D$20,'Market Data'!$U$5:$AL$5,0))</x:f>
        <x:v>0.007894249484761584</x:v>
      </x:c>
      <x:c r="AM95" s="74" t="str"/>
      <x:c r="AN95" s="74"/>
      <x:c r="AO95" s="74"/>
      <x:c r="AP95" s="74"/>
      <x:c r="AQ95" s="74"/>
      <x:c r="AR95" s="74"/>
      <x:c r="AS95" s="74"/>
      <x:c r="AT95" s="11" t="n">
        <x:f>A95</x:f>
        <x:v>46156</x:v>
      </x:c>
      <x:c r="AU95" s="13" t="n">
        <x:f>B95</x:f>
        <x:v>0.00990061446768147</x:v>
      </x:c>
      <x:c r="AV95" s="13" t="n">
        <x:f>'Market Data'!U97</x:f>
        <x:v>0.007894249484761584</x:v>
      </x:c>
      <x:c r="AW95" s="13" t="n">
        <x:f>'Market Data'!W97-'Market Data'!U97</x:f>
        <x:v>-0.0015971633396638651</x:v>
      </x:c>
      <x:c r="AX95" s="13" t="n">
        <x:f>'Market Data'!X97-'Market Data'!U97</x:f>
        <x:v>-0.0018365260452521959</x:v>
      </x:c>
      <x:c r="AY95" s="13" t="n">
        <x:f>'Market Data'!Y97-'Market Data'!U97</x:f>
        <x:v>-0.006262477904666053</x:v>
      </x:c>
      <x:c r="AZ95" s="35" t="n">
        <x:f>AZ94*(1+AV95)</x:f>
        <x:v>1.098135573213387</x:v>
      </x:c>
      <x:c r="BA95" s="35" t="n">
        <x:f>BA94*(1+AW95)</x:f>
        <x:v>1.0447982909364644</x:v>
      </x:c>
      <x:c r="BB95" s="35" t="n">
        <x:f>BB94*(1+AX95)</x:f>
        <x:v>1.112148837462762</x:v>
      </x:c>
      <x:c r="BC95" s="35" t="n">
        <x:f>BC94*(1+AY95)</x:f>
        <x:v>1.2099769110208807</x:v>
      </x:c>
      <x:c r="BG95" s="13" t="n">
        <x:f>0.5*AI95+0.5*AK95</x:f>
        <x:v>-0.00044179457608134465</x:v>
      </x:c>
      <x:c r="BH95" s="13" t="n">
        <x:f>0.5*AJ95-0.5*AG95</x:f>
        <x:v>0.0012918005778197461</x:v>
      </x:c>
    </x:row>
    <x:row r="96">
      <x:c r="A96" s="100" t="n">
        <x:f>'Market Data'!A98</x:f>
        <x:v>46157</x:v>
      </x:c>
      <x:c r="B96" s="101" t="n">
        <x:f>'Portfolio'!$F$6*INDEX('Market Data'!$U98:$AL98,1,MATCH('Portfolio'!$B$6,'Market Data'!$U$5:$AL$5,0))+'Portfolio'!$F$7*INDEX('Market Data'!$U98:$AL98,1,MATCH('Portfolio'!$B$7,'Market Data'!$U$5:$AL$5,0))+'Portfolio'!$F$8*INDEX('Market Data'!$U98:$AL98,1,MATCH('Portfolio'!$B$8,'Market Data'!$U$5:$AL$5,0))+'Portfolio'!$F$9*INDEX('Market Data'!$U98:$AL98,1,MATCH('Portfolio'!$B$9,'Market Data'!$U$5:$AL$5,0))+'Portfolio'!$F$10*INDEX('Market Data'!$U98:$AL98,1,MATCH('Portfolio'!$B$10,'Market Data'!$U$5:$AL$5,0))+'Portfolio'!$F$11*INDEX('Market Data'!$U98:$AL98,1,MATCH('Portfolio'!$B$11,'Market Data'!$U$5:$AL$5,0))+'Portfolio'!$F$12*INDEX('Market Data'!$U98:$AL98,1,MATCH('Portfolio'!$B$12,'Market Data'!$U$5:$AL$5,0))+'Portfolio'!$F$13*INDEX('Market Data'!$U98:$AL98,1,MATCH('Portfolio'!$B$13,'Market Data'!$U$5:$AL$5,0))</x:f>
        <x:v>-0.027179739634479293</x:v>
      </x:c>
      <x:c r="C96" s="101" t="n">
        <x:f>-'Portfolio'!$D$24*INDEX('Market Data'!$U98:$AL98,1,MATCH('Portfolio'!$D$20,'Market Data'!$U$5:$AL$5,0))</x:f>
        <x:v>0.008847764141412705</x:v>
      </x:c>
      <x:c r="D96" s="101" t="n">
        <x:f>B96+C96</x:f>
        <x:v>-0.018331975493066588</x:v>
      </x:c>
      <x:c r="E96" s="101" t="n">
        <x:f>'Market Data'!U98</x:f>
        <x:v>-0.012029288059682064</x:v>
      </x:c>
      <x:c r="F96" s="101" t="n">
        <x:f>'Market Data'!V98</x:f>
        <x:v>-0.015087656778261405</x:v>
      </x:c>
      <x:c r="G96" s="101" t="n">
        <x:f>'Market Data'!W98</x:f>
        <x:v>-0.02408167234925962</x:v>
      </x:c>
      <x:c r="H96" s="102" t="n">
        <x:f>H95*(1+B96)</x:f>
        <x:v>1.2657677065003845</x:v>
      </x:c>
      <x:c r="I96" s="102" t="n">
        <x:f>I95*(1+D96)</x:f>
        <x:v>1.1957704294634832</x:v>
      </x:c>
      <x:c r="J96" s="102" t="n">
        <x:f>J95*(1+E96)</x:f>
        <x:v>1.0849257840746191</x:v>
      </x:c>
      <x:c r="K96" s="102" t="n">
        <x:f>K95*(1+F96)</x:f>
        <x:v>1.157724217310544</x:v>
      </x:c>
      <x:c r="L96" s="102" t="n">
        <x:f>L95*(1+G96)</x:f>
        <x:v>1.1178301746280832</x:v>
      </x:c>
      <x:c r="M96" s="102" t="n">
        <x:f>MAX(M95,H96)</x:f>
        <x:v>1.301132139275958</x:v>
      </x:c>
      <x:c r="N96" s="98" t="n">
        <x:f>H96/M96-1</x:f>
        <x:v>-0.027179739634479283</x:v>
      </x:c>
      <x:c r="O96" s="102" t="n">
        <x:f>MAX(O95,I96)</x:f>
        <x:v>1.2181006201807256</x:v>
      </x:c>
      <x:c r="P96" s="98" t="n">
        <x:f>I96/O96-1</x:f>
        <x:v>-0.018331975493066643</x:v>
      </x:c>
      <x:c r="Q96" s="102" t="n">
        <x:f>MAX(Q95,J96)</x:f>
        <x:v>1.098135573213387</x:v>
      </x:c>
      <x:c r="R96" s="98" t="n">
        <x:f>J96/Q96-1</x:f>
        <x:v>-0.012029288059682064</x:v>
      </x:c>
      <x:c r="S96" s="102" t="n">
        <x:f>MAX(S95,K96)</x:f>
        <x:v>1.1754591413927475</x:v>
      </x:c>
      <x:c r="T96" s="98" t="n">
        <x:f>K96/S96-1</x:f>
        <x:v>-0.015087656778261405</x:v>
      </x:c>
      <x:c r="U96" s="102" t="n">
        <x:f>MAX(U95,L96)</x:f>
        <x:v>1.1548764285063269</x:v>
      </x:c>
      <x:c r="V96" s="98" t="n">
        <x:f>L96/U96-1</x:f>
        <x:v>-0.03207811066518851</x:v>
      </x:c>
      <x:c r="W96" s="101" t="n">
        <x:f>INDEX('Market Data'!$U98:$AL98,1,MATCH('Portfolio'!$B$6,'Market Data'!$U$5:$AL$5,0))</x:f>
        <x:v>-0.04420118716323318</x:v>
      </x:c>
      <x:c r="X96" s="101" t="n">
        <x:f>INDEX('Market Data'!$U98:$AL98,1,MATCH('Portfolio'!$B$7,'Market Data'!$U$5:$AL$5,0))</x:f>
        <x:v>-0.06617190283375973</x:v>
      </x:c>
      <x:c r="Y96" s="101" t="n">
        <x:f>INDEX('Market Data'!$U98:$AL98,1,MATCH('Portfolio'!$B$8,'Market Data'!$U$5:$AL$5,0))</x:f>
        <x:v>-0.032007002986636945</x:v>
      </x:c>
      <x:c r="Z96" s="101" t="n">
        <x:f>INDEX('Market Data'!$U98:$AL98,1,MATCH('Portfolio'!$B$9,'Market Data'!$U$5:$AL$5,0))</x:f>
        <x:v>-0.00004987267566725073</x:v>
      </x:c>
      <x:c r="AA96" s="101" t="n">
        <x:f>INDEX('Market Data'!$U98:$AL98,1,MATCH('Portfolio'!$B$10,'Market Data'!$U$5:$AL$5,0))</x:f>
        <x:v>-0.007002182681687286</x:v>
      </x:c>
      <x:c r="AB96" s="101" t="n">
        <x:f>INDEX('Market Data'!$U98:$AL98,1,MATCH('Portfolio'!$B$11,'Market Data'!$U$5:$AL$5,0))</x:f>
        <x:v>0.0073949260131651595</x:v>
      </x:c>
      <x:c r="AC96" s="101" t="n">
        <x:f>INDEX('Market Data'!$U98:$AL98,1,MATCH('Portfolio'!$B$12,'Market Data'!$U$5:$AL$5,0))</x:f>
        <x:v>-0.02322039069444226</x:v>
      </x:c>
      <x:c r="AD96" s="101" t="n">
        <x:f>INDEX('Market Data'!$U98:$AL98,1,MATCH('Portfolio'!$B$13,'Market Data'!$U$5:$AL$5,0))</x:f>
        <x:v>-0.012029288059682064</x:v>
      </x:c>
      <x:c r="AE96" s="101" t="n">
        <x:f>INDEX('Market Data'!$U98:$AL98,1,MATCH("SPY",'Market Data'!$U$5:$AL$5,0))</x:f>
        <x:v>-0.012029288059682064</x:v>
      </x:c>
      <x:c r="AF96" s="101" t="n">
        <x:f>INDEX('Market Data'!$U98:$AL98,1,MATCH("QQQ",'Market Data'!$U$5:$AL$5,0))</x:f>
        <x:v>-0.015087656778261405</x:v>
      </x:c>
      <x:c r="AG96" s="101" t="n">
        <x:f>INDEX('Market Data'!$U98:$AL98,1,MATCH("TLT",'Market Data'!$U$5:$AL$5,0))</x:f>
        <x:v>-0.014837346763126091</x:v>
      </x:c>
      <x:c r="AH96" s="101" t="n">
        <x:f>INDEX('Market Data'!$U98:$AL98,1,MATCH("HYG",'Market Data'!$U$5:$AL$5,0))</x:f>
        <x:v>-0.004884069275935765</x:v>
      </x:c>
      <x:c r="AI96" s="101" t="n">
        <x:f>INDEX('Market Data'!$U98:$AL98,1,MATCH("GLD",'Market Data'!$U$5:$AL$5,0))</x:f>
        <x:v>-0.02322039069444226</x:v>
      </x:c>
      <x:c r="AJ96" s="101" t="n">
        <x:f>INDEX('Market Data'!$U98:$AL98,1,MATCH("UUP",'Market Data'!$U$5:$AL$5,0))</x:f>
        <x:v>0.005430833235790633</x:v>
      </x:c>
      <x:c r="AK96" s="101" t="n">
        <x:f>INDEX('Market Data'!$U98:$AL98,1,MATCH("USO",'Market Data'!$U$5:$AL$5,0))</x:f>
        <x:v>0.03657339669607729</x:v>
      </x:c>
      <x:c r="AL96" s="101" t="n">
        <x:f>INDEX('Market Data'!$U98:$AL98,1,MATCH('Portfolio'!$D$20,'Market Data'!$U$5:$AL$5,0))</x:f>
        <x:v>-0.012029288059682064</x:v>
      </x:c>
      <x:c r="AM96" s="74" t="str"/>
      <x:c r="AN96" s="74"/>
      <x:c r="AO96" s="74"/>
      <x:c r="AP96" s="74"/>
      <x:c r="AQ96" s="74"/>
      <x:c r="AR96" s="74"/>
      <x:c r="AS96" s="74"/>
      <x:c r="AT96" s="11" t="n">
        <x:f>A96</x:f>
        <x:v>46157</x:v>
      </x:c>
      <x:c r="AU96" s="13" t="n">
        <x:f>B96</x:f>
        <x:v>-0.027179739634479293</x:v>
      </x:c>
      <x:c r="AV96" s="13" t="n">
        <x:f>'Market Data'!U98</x:f>
        <x:v>-0.012029288059682064</x:v>
      </x:c>
      <x:c r="AW96" s="13" t="n">
        <x:f>'Market Data'!W98-'Market Data'!U98</x:f>
        <x:v>-0.012052384289577556</x:v>
      </x:c>
      <x:c r="AX96" s="13" t="n">
        <x:f>'Market Data'!X98-'Market Data'!U98</x:f>
        <x:v>-0.017197773672137484</x:v>
      </x:c>
      <x:c r="AY96" s="13" t="n">
        <x:f>'Market Data'!Y98-'Market Data'!U98</x:f>
        <x:v>-0.011754512071682988</x:v>
      </x:c>
      <x:c r="AZ96" s="35" t="n">
        <x:f>AZ95*(1+AV96)</x:f>
        <x:v>1.0849257840746191</x:v>
      </x:c>
      <x:c r="BA96" s="35" t="n">
        <x:f>BA95*(1+AW96)</x:f>
        <x:v>1.0322059804290042</x:v>
      </x:c>
      <x:c r="BB96" s="35" t="n">
        <x:f>BB95*(1+AX96)</x:f>
        <x:v>1.0930223534663466</x:v>
      </x:c>
      <x:c r="BC96" s="35" t="n">
        <x:f>BC95*(1+AY96)</x:f>
        <x:v>1.195754222813828</x:v>
      </x:c>
      <x:c r="BG96" s="13" t="n">
        <x:f>0.5*AI96+0.5*AK96</x:f>
        <x:v>0.006676503000817513</x:v>
      </x:c>
      <x:c r="BH96" s="13" t="n">
        <x:f>0.5*AJ96-0.5*AG96</x:f>
        <x:v>0.010134089999458362</x:v>
      </x:c>
    </x:row>
    <x:row r="97">
      <x:c r="A97" s="100" t="n">
        <x:f>'Market Data'!A99</x:f>
        <x:v>46160</x:v>
      </x:c>
      <x:c r="B97" s="101" t="n">
        <x:f>'Portfolio'!$F$6*INDEX('Market Data'!$U99:$AL99,1,MATCH('Portfolio'!$B$6,'Market Data'!$U$5:$AL$5,0))+'Portfolio'!$F$7*INDEX('Market Data'!$U99:$AL99,1,MATCH('Portfolio'!$B$7,'Market Data'!$U$5:$AL$5,0))+'Portfolio'!$F$8*INDEX('Market Data'!$U99:$AL99,1,MATCH('Portfolio'!$B$8,'Market Data'!$U$5:$AL$5,0))+'Portfolio'!$F$9*INDEX('Market Data'!$U99:$AL99,1,MATCH('Portfolio'!$B$9,'Market Data'!$U$5:$AL$5,0))+'Portfolio'!$F$10*INDEX('Market Data'!$U99:$AL99,1,MATCH('Portfolio'!$B$10,'Market Data'!$U$5:$AL$5,0))+'Portfolio'!$F$11*INDEX('Market Data'!$U99:$AL99,1,MATCH('Portfolio'!$B$11,'Market Data'!$U$5:$AL$5,0))+'Portfolio'!$F$12*INDEX('Market Data'!$U99:$AL99,1,MATCH('Portfolio'!$B$12,'Market Data'!$U$5:$AL$5,0))+'Portfolio'!$F$13*INDEX('Market Data'!$U99:$AL99,1,MATCH('Portfolio'!$B$13,'Market Data'!$U$5:$AL$5,0))</x:f>
        <x:v>-0.014674907442513995</x:v>
      </x:c>
      <x:c r="C97" s="101" t="n">
        <x:f>-'Portfolio'!$D$24*INDEX('Market Data'!$U99:$AL99,1,MATCH('Portfolio'!$D$20,'Market Data'!$U$5:$AL$5,0))</x:f>
        <x:v>0.0005174471655570096</x:v>
      </x:c>
      <x:c r="D97" s="101" t="n">
        <x:f>B97+C97</x:f>
        <x:v>-0.014157460276956985</x:v>
      </x:c>
      <x:c r="E97" s="101" t="n">
        <x:f>'Market Data'!U99</x:f>
        <x:v>-0.0007035134425675826</x:v>
      </x:c>
      <x:c r="F97" s="101" t="n">
        <x:f>'Market Data'!V99</x:f>
        <x:v>-0.004302314727548051</x:v>
      </x:c>
      <x:c r="G97" s="101" t="n">
        <x:f>'Market Data'!W99</x:f>
        <x:v>-0.005871723188235478</x:v>
      </x:c>
      <x:c r="H97" s="102" t="n">
        <x:f>H96*(1+B97)</x:f>
        <x:v>1.2471926825637683</x:v>
      </x:c>
      <x:c r="I97" s="102" t="n">
        <x:f>I96*(1+D97)</x:f>
        <x:v>1.178841357107994</x:v>
      </x:c>
      <x:c r="J97" s="102" t="n">
        <x:f>J96*(1+E97)</x:f>
        <x:v>1.0841625242013344</x:v>
      </x:c>
      <x:c r="K97" s="102" t="n">
        <x:f>K96*(1+F97)</x:f>
        <x:v>1.1527433233599698</x:v>
      </x:c>
      <x:c r="L97" s="102" t="n">
        <x:f>L96*(1+G97)</x:f>
        <x:v>1.1112665852712102</x:v>
      </x:c>
      <x:c r="M97" s="102" t="n">
        <x:f>MAX(M96,H97)</x:f>
        <x:v>1.301132139275958</x:v>
      </x:c>
      <x:c r="N97" s="98" t="n">
        <x:f>H97/M97-1</x:f>
        <x:v>-0.04145578691354557</x:v>
      </x:c>
      <x:c r="O97" s="102" t="n">
        <x:f>MAX(O96,I97)</x:f>
        <x:v>1.2181006201807256</x:v>
      </x:c>
      <x:c r="P97" s="98" t="n">
        <x:f>I97/O97-1</x:f>
        <x:v>-0.03222990155518246</x:v>
      </x:c>
      <x:c r="Q97" s="102" t="n">
        <x:f>MAX(Q96,J97)</x:f>
        <x:v>1.098135573213387</x:v>
      </x:c>
      <x:c r="R97" s="98" t="n">
        <x:f>J97/Q97-1</x:f>
        <x:v>-0.012724338736395224</x:v>
      </x:c>
      <x:c r="S97" s="102" t="n">
        <x:f>MAX(S96,K97)</x:f>
        <x:v>1.1754591413927475</x:v>
      </x:c>
      <x:c r="T97" s="98" t="n">
        <x:f>K97/S97-1</x:f>
        <x:v>-0.019325059657848143</x:v>
      </x:c>
      <x:c r="U97" s="102" t="n">
        <x:f>MAX(U96,L97)</x:f>
        <x:v>1.1548764285063269</x:v>
      </x:c>
      <x:c r="V97" s="98" t="n">
        <x:f>L97/U97-1</x:f>
        <x:v>-0.037761480067196374</x:v>
      </x:c>
      <x:c r="W97" s="101" t="n">
        <x:f>INDEX('Market Data'!$U99:$AL99,1,MATCH('Portfolio'!$B$6,'Market Data'!$U$5:$AL$5,0))</x:f>
        <x:v>-0.013314421461033787</x:v>
      </x:c>
      <x:c r="X97" s="101" t="n">
        <x:f>INDEX('Market Data'!$U99:$AL99,1,MATCH('Portfolio'!$B$7,'Market Data'!$U$5:$AL$5,0))</x:f>
        <x:v>-0.05950373359353034</x:v>
      </x:c>
      <x:c r="Y97" s="101" t="n">
        <x:f>INDEX('Market Data'!$U99:$AL99,1,MATCH('Portfolio'!$B$8,'Market Data'!$U$5:$AL$5,0))</x:f>
        <x:v>-0.020774127013191923</x:v>
      </x:c>
      <x:c r="Z97" s="101" t="n">
        <x:f>INDEX('Market Data'!$U99:$AL99,1,MATCH('Portfolio'!$B$9,'Market Data'!$U$5:$AL$5,0))</x:f>
        <x:v>-0.016747532350277594</x:v>
      </x:c>
      <x:c r="AA97" s="101" t="n">
        <x:f>INDEX('Market Data'!$U99:$AL99,1,MATCH('Portfolio'!$B$10,'Market Data'!$U$5:$AL$5,0))</x:f>
        <x:v>0.009804966055655173</x:v>
      </x:c>
      <x:c r="AB97" s="101" t="n">
        <x:f>INDEX('Market Data'!$U99:$AL99,1,MATCH('Portfolio'!$B$11,'Market Data'!$U$5:$AL$5,0))</x:f>
        <x:v>0.026235762629325032</x:v>
      </x:c>
      <x:c r="AC97" s="101" t="n">
        <x:f>INDEX('Market Data'!$U99:$AL99,1,MATCH('Portfolio'!$B$12,'Market Data'!$U$5:$AL$5,0))</x:f>
        <x:v>0.00273187497307803</x:v>
      </x:c>
      <x:c r="AD97" s="101" t="n">
        <x:f>INDEX('Market Data'!$U99:$AL99,1,MATCH('Portfolio'!$B$13,'Market Data'!$U$5:$AL$5,0))</x:f>
        <x:v>-0.0007035134425675826</x:v>
      </x:c>
      <x:c r="AE97" s="101" t="n">
        <x:f>INDEX('Market Data'!$U99:$AL99,1,MATCH("SPY",'Market Data'!$U$5:$AL$5,0))</x:f>
        <x:v>-0.0007035134425675826</x:v>
      </x:c>
      <x:c r="AF97" s="101" t="n">
        <x:f>INDEX('Market Data'!$U99:$AL99,1,MATCH("QQQ",'Market Data'!$U$5:$AL$5,0))</x:f>
        <x:v>-0.004302314727548051</x:v>
      </x:c>
      <x:c r="AG97" s="101" t="n">
        <x:f>INDEX('Market Data'!$U99:$AL99,1,MATCH("TLT",'Market Data'!$U$5:$AL$5,0))</x:f>
        <x:v>-0.0011953919940133062</x:v>
      </x:c>
      <x:c r="AH97" s="101" t="n">
        <x:f>INDEX('Market Data'!$U99:$AL99,1,MATCH("HYG",'Market Data'!$U$5:$AL$5,0))</x:f>
        <x:v>0.0010069207063903018</x:v>
      </x:c>
      <x:c r="AI97" s="101" t="n">
        <x:f>INDEX('Market Data'!$U99:$AL99,1,MATCH("GLD",'Market Data'!$U$5:$AL$5,0))</x:f>
        <x:v>0.00273187497307803</x:v>
      </x:c>
      <x:c r="AJ97" s="101" t="n">
        <x:f>INDEX('Market Data'!$U99:$AL99,1,MATCH("UUP",'Market Data'!$U$5:$AL$5,0))</x:f>
        <x:v>-0.00252069476666672</x:v>
      </x:c>
      <x:c r="AK97" s="101" t="n">
        <x:f>INDEX('Market Data'!$U99:$AL99,1,MATCH("USO",'Market Data'!$U$5:$AL$5,0))</x:f>
        <x:v>0.007151032781125721</x:v>
      </x:c>
      <x:c r="AL97" s="101" t="n">
        <x:f>INDEX('Market Data'!$U99:$AL99,1,MATCH('Portfolio'!$D$20,'Market Data'!$U$5:$AL$5,0))</x:f>
        <x:v>-0.0007035134425675826</x:v>
      </x:c>
      <x:c r="AM97" s="74" t="str"/>
      <x:c r="AN97" s="74"/>
      <x:c r="AO97" s="74"/>
      <x:c r="AP97" s="74"/>
      <x:c r="AQ97" s="74"/>
      <x:c r="AR97" s="74"/>
      <x:c r="AS97" s="74"/>
      <x:c r="AT97" s="11" t="n">
        <x:f>A97</x:f>
        <x:v>46160</x:v>
      </x:c>
      <x:c r="AU97" s="13" t="n">
        <x:f>B97</x:f>
        <x:v>-0.014674907442513995</x:v>
      </x:c>
      <x:c r="AV97" s="13" t="n">
        <x:f>'Market Data'!U99</x:f>
        <x:v>-0.0007035134425675826</x:v>
      </x:c>
      <x:c r="AW97" s="13" t="n">
        <x:f>'Market Data'!W99-'Market Data'!U99</x:f>
        <x:v>-0.0051682097456678955</x:v>
      </x:c>
      <x:c r="AX97" s="13" t="n">
        <x:f>'Market Data'!X99-'Market Data'!U99</x:f>
        <x:v>-0.01253945745779228</x:v>
      </x:c>
      <x:c r="AY97" s="13" t="n">
        <x:f>'Market Data'!Y99-'Market Data'!U99</x:f>
        <x:v>-0.008807983203094172</x:v>
      </x:c>
      <x:c r="AZ97" s="35" t="n">
        <x:f>AZ96*(1+AV97)</x:f>
        <x:v>1.0841625242013344</x:v>
      </x:c>
      <x:c r="BA97" s="35" t="n">
        <x:f>BA96*(1+AW97)</x:f>
        <x:v>1.0268713234214144</x:v>
      </x:c>
      <x:c r="BB97" s="35" t="n">
        <x:f>BB96*(1+AX97)</x:f>
        <x:v>1.0793164461646394</x:v>
      </x:c>
      <x:c r="BC97" s="35" t="n">
        <x:f>BC96*(1+AY97)</x:f>
        <x:v>1.185222039704255</x:v>
      </x:c>
      <x:c r="BG97" s="13" t="n">
        <x:f>0.5*AI97+0.5*AK97</x:f>
        <x:v>0.004941453877101876</x:v>
      </x:c>
      <x:c r="BH97" s="13" t="n">
        <x:f>0.5*AJ97-0.5*AG97</x:f>
        <x:v>-0.000662651386326707</x:v>
      </x:c>
    </x:row>
    <x:row r="98">
      <x:c r="A98" s="100" t="n">
        <x:f>'Market Data'!A100</x:f>
        <x:v>46161</x:v>
      </x:c>
      <x:c r="B98" s="101" t="n">
        <x:f>'Portfolio'!$F$6*INDEX('Market Data'!$U100:$AL100,1,MATCH('Portfolio'!$B$6,'Market Data'!$U$5:$AL$5,0))+'Portfolio'!$F$7*INDEX('Market Data'!$U100:$AL100,1,MATCH('Portfolio'!$B$7,'Market Data'!$U$5:$AL$5,0))+'Portfolio'!$F$8*INDEX('Market Data'!$U100:$AL100,1,MATCH('Portfolio'!$B$8,'Market Data'!$U$5:$AL$5,0))+'Portfolio'!$F$9*INDEX('Market Data'!$U100:$AL100,1,MATCH('Portfolio'!$B$9,'Market Data'!$U$5:$AL$5,0))+'Portfolio'!$F$10*INDEX('Market Data'!$U100:$AL100,1,MATCH('Portfolio'!$B$10,'Market Data'!$U$5:$AL$5,0))+'Portfolio'!$F$11*INDEX('Market Data'!$U100:$AL100,1,MATCH('Portfolio'!$B$11,'Market Data'!$U$5:$AL$5,0))+'Portfolio'!$F$12*INDEX('Market Data'!$U100:$AL100,1,MATCH('Portfolio'!$B$12,'Market Data'!$U$5:$AL$5,0))+'Portfolio'!$F$13*INDEX('Market Data'!$U100:$AL100,1,MATCH('Portfolio'!$B$13,'Market Data'!$U$5:$AL$5,0))</x:f>
        <x:v>0.005738202131511876</x:v>
      </x:c>
      <x:c r="C98" s="101" t="n">
        <x:f>-'Portfolio'!$D$24*INDEX('Market Data'!$U100:$AL100,1,MATCH('Portfolio'!$D$20,'Market Data'!$U$5:$AL$5,0))</x:f>
        <x:v>0.004899142615892141</x:v>
      </x:c>
      <x:c r="D98" s="101" t="n">
        <x:f>B98+C98</x:f>
        <x:v>0.010637344747404017</x:v>
      </x:c>
      <x:c r="E98" s="101" t="n">
        <x:f>'Market Data'!U100</x:f>
        <x:v>-0.006660801173054454</x:v>
      </x:c>
      <x:c r="F98" s="101" t="n">
        <x:f>'Market Data'!V100</x:f>
        <x:v>-0.006162420032059024</x:v>
      </x:c>
      <x:c r="G98" s="101" t="n">
        <x:f>'Market Data'!W100</x:f>
        <x:v>-0.010762022353781875</x:v>
      </x:c>
      <x:c r="H98" s="102" t="n">
        <x:f>H97*(1+B98)</x:f>
        <x:v>1.2543493262732615</x:v>
      </x:c>
      <x:c r="I98" s="102" t="n">
        <x:f>I97*(1+D98)</x:f>
        <x:v>1.1913810990260494</x:v>
      </x:c>
      <x:c r="J98" s="102" t="n">
        <x:f>J97*(1+E98)</x:f>
        <x:v>1.0769411331883525</x:v>
      </x:c>
      <x:c r="K98" s="102" t="n">
        <x:f>K97*(1+F98)</x:f>
        <x:v>1.145639634812274</x:v>
      </x:c>
      <x:c r="L98" s="102" t="n">
        <x:f>L97*(1+G98)</x:f>
        <x:v>1.0993071094395106</x:v>
      </x:c>
      <x:c r="M98" s="102" t="n">
        <x:f>MAX(M97,H98)</x:f>
        <x:v>1.301132139275958</x:v>
      </x:c>
      <x:c r="N98" s="98" t="n">
        <x:f>H98/M98-1</x:f>
        <x:v>-0.03595546646686465</x:v>
      </x:c>
      <x:c r="O98" s="102" t="n">
        <x:f>MAX(O97,I98)</x:f>
        <x:v>1.2181006201807256</x:v>
      </x:c>
      <x:c r="P98" s="98" t="n">
        <x:f>I98/O98-1</x:f>
        <x:v>-0.02193539738179584</x:v>
      </x:c>
      <x:c r="Q98" s="102" t="n">
        <x:f>MAX(Q97,J98)</x:f>
        <x:v>1.098135573213387</x:v>
      </x:c>
      <x:c r="R98" s="98" t="n">
        <x:f>J98/Q98-1</x:f>
        <x:v>-0.019300385619067884</x:v>
      </x:c>
      <x:c r="S98" s="102" t="n">
        <x:f>MAX(S97,K98)</x:f>
        <x:v>1.1754591413927475</x:v>
      </x:c>
      <x:c r="T98" s="98" t="n">
        <x:f>K98/S98-1</x:f>
        <x:v>-0.025368390555150944</x:v>
      </x:c>
      <x:c r="U98" s="102" t="n">
        <x:f>MAX(U97,L98)</x:f>
        <x:v>1.1548764285063269</x:v>
      </x:c>
      <x:c r="V98" s="98" t="n">
        <x:f>L98/U98-1</x:f>
        <x:v>-0.048117112528383243</x:v>
      </x:c>
      <x:c r="W98" s="101" t="n">
        <x:f>INDEX('Market Data'!$U100:$AL100,1,MATCH('Portfolio'!$B$6,'Market Data'!$U$5:$AL$5,0))</x:f>
        <x:v>-0.00769168486710603</x:v>
      </x:c>
      <x:c r="X98" s="101" t="n">
        <x:f>INDEX('Market Data'!$U100:$AL100,1,MATCH('Portfolio'!$B$7,'Market Data'!$U$5:$AL$5,0))</x:f>
        <x:v>0.02523701179993898</x:v>
      </x:c>
      <x:c r="Y98" s="101" t="n">
        <x:f>INDEX('Market Data'!$U100:$AL100,1,MATCH('Portfolio'!$B$8,'Market Data'!$U$5:$AL$5,0))</x:f>
        <x:v>-0.008435464490457623</x:v>
      </x:c>
      <x:c r="Z98" s="101" t="n">
        <x:f>INDEX('Market Data'!$U100:$AL100,1,MATCH('Portfolio'!$B$9,'Market Data'!$U$5:$AL$5,0))</x:f>
        <x:v>0.03372157918041552</x:v>
      </x:c>
      <x:c r="AA98" s="101" t="n">
        <x:f>INDEX('Market Data'!$U100:$AL100,1,MATCH('Portfolio'!$B$10,'Market Data'!$U$5:$AL$5,0))</x:f>
        <x:v>-0.01672598122328084</x:v>
      </x:c>
      <x:c r="AB98" s="101" t="n">
        <x:f>INDEX('Market Data'!$U100:$AL100,1,MATCH('Portfolio'!$B$11,'Market Data'!$U$5:$AL$5,0))</x:f>
        <x:v>0.016581967015747878</x:v>
      </x:c>
      <x:c r="AC98" s="101" t="n">
        <x:f>INDEX('Market Data'!$U100:$AL100,1,MATCH('Portfolio'!$B$12,'Market Data'!$U$5:$AL$5,0))</x:f>
        <x:v>-0.016561892782745447</x:v>
      </x:c>
      <x:c r="AD98" s="101" t="n">
        <x:f>INDEX('Market Data'!$U100:$AL100,1,MATCH('Portfolio'!$B$13,'Market Data'!$U$5:$AL$5,0))</x:f>
        <x:v>-0.006660801173054454</x:v>
      </x:c>
      <x:c r="AE98" s="101" t="n">
        <x:f>INDEX('Market Data'!$U100:$AL100,1,MATCH("SPY",'Market Data'!$U$5:$AL$5,0))</x:f>
        <x:v>-0.006660801173054454</x:v>
      </x:c>
      <x:c r="AF98" s="101" t="n">
        <x:f>INDEX('Market Data'!$U100:$AL100,1,MATCH("QQQ",'Market Data'!$U$5:$AL$5,0))</x:f>
        <x:v>-0.006162420032059024</x:v>
      </x:c>
      <x:c r="AG98" s="101" t="n">
        <x:f>INDEX('Market Data'!$U100:$AL100,1,MATCH("TLT",'Market Data'!$U$5:$AL$5,0))</x:f>
        <x:v>-0.006462490036523216</x:v>
      </x:c>
      <x:c r="AH98" s="101" t="n">
        <x:f>INDEX('Market Data'!$U100:$AL100,1,MATCH("HYG",'Market Data'!$U$5:$AL$5,0))</x:f>
        <x:v>-0.0023888720895071103</x:v>
      </x:c>
      <x:c r="AI98" s="101" t="n">
        <x:f>INDEX('Market Data'!$U100:$AL100,1,MATCH("GLD",'Market Data'!$U$5:$AL$5,0))</x:f>
        <x:v>-0.016561892782745447</x:v>
      </x:c>
      <x:c r="AJ98" s="101" t="n">
        <x:f>INDEX('Market Data'!$U100:$AL100,1,MATCH("UUP",'Market Data'!$U$5:$AL$5,0))</x:f>
        <x:v>0.003249102892022515</x:v>
      </x:c>
      <x:c r="AK98" s="101" t="n">
        <x:f>INDEX('Market Data'!$U100:$AL100,1,MATCH("USO",'Market Data'!$U$5:$AL$5,0))</x:f>
        <x:v>0.024583117374118668</x:v>
      </x:c>
      <x:c r="AL98" s="101" t="n">
        <x:f>INDEX('Market Data'!$U100:$AL100,1,MATCH('Portfolio'!$D$20,'Market Data'!$U$5:$AL$5,0))</x:f>
        <x:v>-0.006660801173054454</x:v>
      </x:c>
      <x:c r="AM98" s="74" t="str"/>
      <x:c r="AN98" s="74"/>
      <x:c r="AO98" s="74"/>
      <x:c r="AP98" s="74"/>
      <x:c r="AQ98" s="74"/>
      <x:c r="AR98" s="74"/>
      <x:c r="AS98" s="74"/>
      <x:c r="AT98" s="11" t="n">
        <x:f>A98</x:f>
        <x:v>46161</x:v>
      </x:c>
      <x:c r="AU98" s="13" t="n">
        <x:f>B98</x:f>
        <x:v>0.005738202131511876</x:v>
      </x:c>
      <x:c r="AV98" s="13" t="n">
        <x:f>'Market Data'!U100</x:f>
        <x:v>-0.006660801173054454</x:v>
      </x:c>
      <x:c r="AW98" s="13" t="n">
        <x:f>'Market Data'!W100-'Market Data'!U100</x:f>
        <x:v>-0.004101221180727421</x:v>
      </x:c>
      <x:c r="AX98" s="13" t="n">
        <x:f>'Market Data'!X100-'Market Data'!U100</x:f>
        <x:v>0.0007828607987018232</x:v>
      </x:c>
      <x:c r="AY98" s="13" t="n">
        <x:f>'Market Data'!Y100-'Market Data'!U100</x:f>
        <x:v>0.007896169621391724</x:v>
      </x:c>
      <x:c r="AZ98" s="35" t="n">
        <x:f>AZ97*(1+AV98)</x:f>
        <x:v>1.0769411331883525</x:v>
      </x:c>
      <x:c r="BA98" s="35" t="n">
        <x:f>BA97*(1+AW98)</x:f>
        <x:v>1.022659896999917</x:v>
      </x:c>
      <x:c r="BB98" s="35" t="n">
        <x:f>BB97*(1+AX98)</x:f>
        <x:v>1.0801614006997358</x:v>
      </x:c>
      <x:c r="BC98" s="35" t="n">
        <x:f>BC97*(1+AY98)</x:f>
        <x:v>1.1945807539687716</x:v>
      </x:c>
      <x:c r="BG98" s="13" t="n">
        <x:f>0.5*AI98+0.5*AK98</x:f>
        <x:v>0.004010612295686611</x:v>
      </x:c>
      <x:c r="BH98" s="13" t="n">
        <x:f>0.5*AJ98-0.5*AG98</x:f>
        <x:v>0.004855796464272866</x:v>
      </x:c>
    </x:row>
    <x:row r="99">
      <x:c r="A99" s="100" t="n">
        <x:f>'Market Data'!A101</x:f>
        <x:v>46162</x:v>
      </x:c>
      <x:c r="B99" s="101" t="n">
        <x:f>'Portfolio'!$F$6*INDEX('Market Data'!$U101:$AL101,1,MATCH('Portfolio'!$B$6,'Market Data'!$U$5:$AL$5,0))+'Portfolio'!$F$7*INDEX('Market Data'!$U101:$AL101,1,MATCH('Portfolio'!$B$7,'Market Data'!$U$5:$AL$5,0))+'Portfolio'!$F$8*INDEX('Market Data'!$U101:$AL101,1,MATCH('Portfolio'!$B$8,'Market Data'!$U$5:$AL$5,0))+'Portfolio'!$F$9*INDEX('Market Data'!$U101:$AL101,1,MATCH('Portfolio'!$B$9,'Market Data'!$U$5:$AL$5,0))+'Portfolio'!$F$10*INDEX('Market Data'!$U101:$AL101,1,MATCH('Portfolio'!$B$10,'Market Data'!$U$5:$AL$5,0))+'Portfolio'!$F$11*INDEX('Market Data'!$U101:$AL101,1,MATCH('Portfolio'!$B$11,'Market Data'!$U$5:$AL$5,0))+'Portfolio'!$F$12*INDEX('Market Data'!$U101:$AL101,1,MATCH('Portfolio'!$B$12,'Market Data'!$U$5:$AL$5,0))+'Portfolio'!$F$13*INDEX('Market Data'!$U101:$AL101,1,MATCH('Portfolio'!$B$13,'Market Data'!$U$5:$AL$5,0))</x:f>
        <x:v>0.01504318689248769</x:v>
      </x:c>
      <x:c r="C99" s="101" t="n">
        <x:f>-'Portfolio'!$D$24*INDEX('Market Data'!$U101:$AL101,1,MATCH('Portfolio'!$D$20,'Market Data'!$U$5:$AL$5,0))</x:f>
        <x:v>-0.00753828875428072</x:v>
      </x:c>
      <x:c r="D99" s="101" t="n">
        <x:f>B99+C99</x:f>
        <x:v>0.00750489813820697</x:v>
      </x:c>
      <x:c r="E99" s="101" t="n">
        <x:f>'Market Data'!U101</x:f>
        <x:v>0.0102489448693448</x:v>
      </x:c>
      <x:c r="F99" s="101" t="n">
        <x:f>'Market Data'!V101</x:f>
        <x:v>0.016563787343382597</x:v>
      </x:c>
      <x:c r="G99" s="101" t="n">
        <x:f>'Market Data'!W101</x:f>
        <x:v>0.025164829029097557</x:v>
      </x:c>
      <x:c r="H99" s="102" t="n">
        <x:f>H98*(1+B99)</x:f>
        <x:v>1.273218737616856</x:v>
      </x:c>
      <x:c r="I99" s="102" t="n">
        <x:f>I98*(1+D99)</x:f>
        <x:v>1.2003222928180248</x:v>
      </x:c>
      <x:c r="J99" s="102" t="n">
        <x:f>J98*(1+E99)</x:f>
        <x:v>1.0879786434899297</x:v>
      </x:c>
      <x:c r="K99" s="102" t="n">
        <x:f>K98*(1+F99)</x:f>
        <x:v>1.164615766095455</x:v>
      </x:c>
      <x:c r="L99" s="102" t="n">
        <x:f>L98*(1+G99)</x:f>
        <x:v>1.1269709848990273</x:v>
      </x:c>
      <x:c r="M99" s="102" t="n">
        <x:f>MAX(M98,H99)</x:f>
        <x:v>1.301132139275958</x:v>
      </x:c>
      <x:c r="N99" s="98" t="n">
        <x:f>H99/M99-1</x:f>
        <x:v>-0.02145316437624467</x:v>
      </x:c>
      <x:c r="O99" s="102" t="n">
        <x:f>MAX(O98,I99)</x:f>
        <x:v>1.2181006201807256</x:v>
      </x:c>
      <x:c r="P99" s="98" t="n">
        <x:f>I99/O99-1</x:f>
        <x:v>-0.014595122166560448</x:v>
      </x:c>
      <x:c r="Q99" s="102" t="n">
        <x:f>MAX(Q98,J99)</x:f>
        <x:v>1.098135573213387</x:v>
      </x:c>
      <x:c r="R99" s="98" t="n">
        <x:f>J99/Q99-1</x:f>
        <x:v>-0.009249249337890064</x:v>
      </x:c>
      <x:c r="S99" s="102" t="n">
        <x:f>MAX(S98,K99)</x:f>
        <x:v>1.1754591413927475</x:v>
      </x:c>
      <x:c r="T99" s="98" t="n">
        <x:f>K99/S99-1</x:f>
        <x:v>-0.009224799838167708</x:v>
      </x:c>
      <x:c r="U99" s="102" t="n">
        <x:f>MAX(U98,L99)</x:f>
        <x:v>1.1548764285063269</x:v>
      </x:c>
      <x:c r="V99" s="98" t="n">
        <x:f>L99/U99-1</x:f>
        <x:v>-0.0241631424094364</x:v>
      </x:c>
      <x:c r="W99" s="101" t="n">
        <x:f>INDEX('Market Data'!$U101:$AL101,1,MATCH('Portfolio'!$B$6,'Market Data'!$U$5:$AL$5,0))</x:f>
        <x:v>0.012964088201498525</x:v>
      </x:c>
      <x:c r="X99" s="101" t="n">
        <x:f>INDEX('Market Data'!$U101:$AL101,1,MATCH('Portfolio'!$B$7,'Market Data'!$U$5:$AL$5,0))</x:f>
        <x:v>0.0475856330673865</x:v>
      </x:c>
      <x:c r="Y99" s="101" t="n">
        <x:f>INDEX('Market Data'!$U101:$AL101,1,MATCH('Portfolio'!$B$8,'Market Data'!$U$5:$AL$5,0))</x:f>
        <x:v>0.022948998042755075</x:v>
      </x:c>
      <x:c r="Z99" s="101" t="n">
        <x:f>INDEX('Market Data'!$U101:$AL101,1,MATCH('Portfolio'!$B$9,'Market Data'!$U$5:$AL$5,0))</x:f>
        <x:v>-0.0024867698113230086</x:v>
      </x:c>
      <x:c r="AA99" s="101" t="n">
        <x:f>INDEX('Market Data'!$U101:$AL101,1,MATCH('Portfolio'!$B$10,'Market Data'!$U$5:$AL$5,0))</x:f>
        <x:v>0.021237827780780094</x:v>
      </x:c>
      <x:c r="AB99" s="101" t="n">
        <x:f>INDEX('Market Data'!$U101:$AL101,1,MATCH('Portfolio'!$B$11,'Market Data'!$U$5:$AL$5,0))</x:f>
        <x:v>-0.018559424850557615</x:v>
      </x:c>
      <x:c r="AC99" s="101" t="n">
        <x:f>INDEX('Market Data'!$U101:$AL101,1,MATCH('Portfolio'!$B$12,'Market Data'!$U$5:$AL$5,0))</x:f>
        <x:v>0.014337773746013083</x:v>
      </x:c>
      <x:c r="AD99" s="101" t="n">
        <x:f>INDEX('Market Data'!$U101:$AL101,1,MATCH('Portfolio'!$B$13,'Market Data'!$U$5:$AL$5,0))</x:f>
        <x:v>0.0102489448693448</x:v>
      </x:c>
      <x:c r="AE99" s="101" t="n">
        <x:f>INDEX('Market Data'!$U101:$AL101,1,MATCH("SPY",'Market Data'!$U$5:$AL$5,0))</x:f>
        <x:v>0.0102489448693448</x:v>
      </x:c>
      <x:c r="AF99" s="101" t="n">
        <x:f>INDEX('Market Data'!$U101:$AL101,1,MATCH("QQQ",'Market Data'!$U$5:$AL$5,0))</x:f>
        <x:v>0.016563787343382597</x:v>
      </x:c>
      <x:c r="AG99" s="101" t="n">
        <x:f>INDEX('Market Data'!$U101:$AL101,1,MATCH("TLT",'Market Data'!$U$5:$AL$5,0))</x:f>
        <x:v>0.010720418147265764</x:v>
      </x:c>
      <x:c r="AH99" s="101" t="n">
        <x:f>INDEX('Market Data'!$U101:$AL101,1,MATCH("HYG",'Market Data'!$U$5:$AL$5,0))</x:f>
        <x:v>0.006427172106073131</x:v>
      </x:c>
      <x:c r="AI99" s="101" t="n">
        <x:f>INDEX('Market Data'!$U101:$AL101,1,MATCH("GLD",'Market Data'!$U$5:$AL$5,0))</x:f>
        <x:v>0.014337773746013083</x:v>
      </x:c>
      <x:c r="AJ99" s="101" t="n">
        <x:f>INDEX('Market Data'!$U101:$AL101,1,MATCH("UUP",'Market Data'!$U$5:$AL$5,0))</x:f>
        <x:v>-0.0021590993635948186</x:v>
      </x:c>
      <x:c r="AK99" s="101" t="n">
        <x:f>INDEX('Market Data'!$U101:$AL101,1,MATCH("USO",'Market Data'!$U$5:$AL$5,0))</x:f>
        <x:v>-0.05681225196114237</x:v>
      </x:c>
      <x:c r="AL99" s="101" t="n">
        <x:f>INDEX('Market Data'!$U101:$AL101,1,MATCH('Portfolio'!$D$20,'Market Data'!$U$5:$AL$5,0))</x:f>
        <x:v>0.0102489448693448</x:v>
      </x:c>
      <x:c r="AM99" s="74" t="str"/>
      <x:c r="AN99" s="74"/>
      <x:c r="AO99" s="74"/>
      <x:c r="AP99" s="74"/>
      <x:c r="AQ99" s="74"/>
      <x:c r="AR99" s="74"/>
      <x:c r="AS99" s="74"/>
      <x:c r="AT99" s="11" t="n">
        <x:f>A99</x:f>
        <x:v>46162</x:v>
      </x:c>
      <x:c r="AU99" s="13" t="n">
        <x:f>B99</x:f>
        <x:v>0.01504318689248769</x:v>
      </x:c>
      <x:c r="AV99" s="13" t="n">
        <x:f>'Market Data'!U101</x:f>
        <x:v>0.0102489448693448</x:v>
      </x:c>
      <x:c r="AW99" s="13" t="n">
        <x:f>'Market Data'!W101-'Market Data'!U101</x:f>
        <x:v>0.014915884159752757</x:v>
      </x:c>
      <x:c r="AX99" s="13" t="n">
        <x:f>'Market Data'!X101-'Market Data'!U101</x:f>
        <x:v>0.013675225488919862</x:v>
      </x:c>
      <x:c r="AY99" s="13" t="n">
        <x:f>'Market Data'!Y101-'Market Data'!U101</x:f>
        <x:v>0.01443001013072287</x:v>
      </x:c>
      <x:c r="AZ99" s="35" t="n">
        <x:f>AZ98*(1+AV99)</x:f>
        <x:v>1.0879786434899297</x:v>
      </x:c>
      <x:c r="BA99" s="35" t="n">
        <x:f>BA98*(1+AW99)</x:f>
        <x:v>1.0379137735583925</x:v>
      </x:c>
      <x:c r="BB99" s="35" t="n">
        <x:f>BB98*(1+AX99)</x:f>
        <x:v>1.0949328514187322</x:v>
      </x:c>
      <x:c r="BC99" s="35" t="n">
        <x:f>BC98*(1+AY99)</x:f>
        <x:v>1.2118185663505074</x:v>
      </x:c>
      <x:c r="BG99" s="13" t="n">
        <x:f>0.5*AI99+0.5*AK99</x:f>
        <x:v>-0.021237239107564643</x:v>
      </x:c>
      <x:c r="BH99" s="13" t="n">
        <x:f>0.5*AJ99-0.5*AG99</x:f>
        <x:v>-0.0064397587554302915</x:v>
      </x:c>
    </x:row>
    <x:row r="100">
      <x:c r="A100" s="100" t="n">
        <x:f>'Market Data'!A102</x:f>
        <x:v>46163</x:v>
      </x:c>
      <x:c r="B100" s="101" t="n">
        <x:f>'Portfolio'!$F$6*INDEX('Market Data'!$U102:$AL102,1,MATCH('Portfolio'!$B$6,'Market Data'!$U$5:$AL$5,0))+'Portfolio'!$F$7*INDEX('Market Data'!$U102:$AL102,1,MATCH('Portfolio'!$B$7,'Market Data'!$U$5:$AL$5,0))+'Portfolio'!$F$8*INDEX('Market Data'!$U102:$AL102,1,MATCH('Portfolio'!$B$8,'Market Data'!$U$5:$AL$5,0))+'Portfolio'!$F$9*INDEX('Market Data'!$U102:$AL102,1,MATCH('Portfolio'!$B$9,'Market Data'!$U$5:$AL$5,0))+'Portfolio'!$F$10*INDEX('Market Data'!$U102:$AL102,1,MATCH('Portfolio'!$B$10,'Market Data'!$U$5:$AL$5,0))+'Portfolio'!$F$11*INDEX('Market Data'!$U102:$AL102,1,MATCH('Portfolio'!$B$11,'Market Data'!$U$5:$AL$5,0))+'Portfolio'!$F$12*INDEX('Market Data'!$U102:$AL102,1,MATCH('Portfolio'!$B$12,'Market Data'!$U$5:$AL$5,0))+'Portfolio'!$F$13*INDEX('Market Data'!$U102:$AL102,1,MATCH('Portfolio'!$B$13,'Market Data'!$U$5:$AL$5,0))</x:f>
        <x:v>0.00643347399320551</x:v>
      </x:c>
      <x:c r="C100" s="101" t="n">
        <x:f>-'Portfolio'!$D$24*INDEX('Market Data'!$U102:$AL102,1,MATCH('Portfolio'!$D$20,'Market Data'!$U$5:$AL$5,0))</x:f>
        <x:v>-0.0014586284401796022</x:v>
      </x:c>
      <x:c r="D100" s="101" t="n">
        <x:f>B100+C100</x:f>
        <x:v>0.004974845553025908</x:v>
      </x:c>
      <x:c r="E100" s="101" t="n">
        <x:f>'Market Data'!U102</x:f>
        <x:v>0.0019831294549137457</x:v>
      </x:c>
      <x:c r="F100" s="101" t="n">
        <x:f>'Market Data'!V102</x:f>
        <x:v>0.001906965251198045</x:v>
      </x:c>
      <x:c r="G100" s="101" t="n">
        <x:f>'Market Data'!W102</x:f>
        <x:v>0.009361448912296622</x:v>
      </x:c>
      <x:c r="H100" s="102" t="n">
        <x:f>H99*(1+B100)</x:f>
        <x:v>1.281409957252976</x:v>
      </x:c>
      <x:c r="I100" s="102" t="n">
        <x:f>I99*(1+D100)</x:f>
        <x:v>1.2062937108386484</x:v>
      </x:c>
      <x:c r="J100" s="102" t="n">
        <x:f>J99*(1+E100)</x:f>
        <x:v>1.0901362459841517</x:v>
      </x:c>
      <x:c r="K100" s="102" t="n">
        <x:f>K99*(1+F100)</x:f>
        <x:v>1.1668366478923964</x:v>
      </x:c>
      <x:c r="L100" s="102" t="n">
        <x:f>L99*(1+G100)</x:f>
        <x:v>1.1375210661998</x:v>
      </x:c>
      <x:c r="M100" s="102" t="n">
        <x:f>MAX(M99,H100)</x:f>
        <x:v>1.301132139275958</x:v>
      </x:c>
      <x:c r="N100" s="98" t="n">
        <x:f>H100/M100-1</x:f>
        <x:v>-0.01515770875812572</x:v>
      </x:c>
      <x:c r="O100" s="102" t="n">
        <x:f>MAX(O99,I100)</x:f>
        <x:v>1.2181006201807256</x:v>
      </x:c>
      <x:c r="P100" s="98" t="n">
        <x:f>I100/O100-1</x:f>
        <x:v>-0.009692885092140724</x:v>
      </x:c>
      <x:c r="Q100" s="102" t="n">
        <x:f>MAX(Q99,J100)</x:f>
        <x:v>1.098135573213387</x:v>
      </x:c>
      <x:c r="R100" s="98" t="n">
        <x:f>J100/Q100-1</x:f>
        <x:v>-0.007284462341774045</x:v>
      </x:c>
      <x:c r="S100" s="102" t="n">
        <x:f>MAX(S99,K100)</x:f>
        <x:v>1.1754591413927475</x:v>
      </x:c>
      <x:c r="T100" s="98" t="n">
        <x:f>K100/S100-1</x:f>
        <x:v>-0.007335425959710262</x:v>
      </x:c>
      <x:c r="U100" s="102" t="n">
        <x:f>MAX(U99,L100)</x:f>
        <x:v>1.1548764285063269</x:v>
      </x:c>
      <x:c r="V100" s="98" t="n">
        <x:f>L100/U100-1</x:f>
        <x:v>-0.015027895520366208</x:v>
      </x:c>
      <x:c r="W100" s="101" t="n">
        <x:f>INDEX('Market Data'!$U102:$AL102,1,MATCH('Portfolio'!$B$6,'Market Data'!$U$5:$AL$5,0))</x:f>
        <x:v>-0.017720518937572316</x:v>
      </x:c>
      <x:c r="X100" s="101" t="n">
        <x:f>INDEX('Market Data'!$U102:$AL102,1,MATCH('Portfolio'!$B$7,'Market Data'!$U$5:$AL$5,0))</x:f>
        <x:v>0.04113440991136752</x:v>
      </x:c>
      <x:c r="Y100" s="101" t="n">
        <x:f>INDEX('Market Data'!$U102:$AL102,1,MATCH('Portfolio'!$B$8,'Market Data'!$U$5:$AL$5,0))</x:f>
        <x:v>0.013769236455745126</x:v>
      </x:c>
      <x:c r="Z100" s="101" t="n">
        <x:f>INDEX('Market Data'!$U102:$AL102,1,MATCH('Portfolio'!$B$9,'Market Data'!$U$5:$AL$5,0))</x:f>
        <x:v>0.022358195576425377</x:v>
      </x:c>
      <x:c r="AA100" s="101" t="n">
        <x:f>INDEX('Market Data'!$U102:$AL102,1,MATCH('Portfolio'!$B$10,'Market Data'!$U$5:$AL$5,0))</x:f>
        <x:v>0.0033776595528693942</x:v>
      </x:c>
      <x:c r="AB100" s="101" t="n">
        <x:f>INDEX('Market Data'!$U102:$AL102,1,MATCH('Portfolio'!$B$11,'Market Data'!$U$5:$AL$5,0))</x:f>
        <x:v>-0.021936577020610804</x:v>
      </x:c>
      <x:c r="AC100" s="101" t="n">
        <x:f>INDEX('Market Data'!$U102:$AL102,1,MATCH('Portfolio'!$B$12,'Market Data'!$U$5:$AL$5,0))</x:f>
        <x:v>-0.0009822799906678004</x:v>
      </x:c>
      <x:c r="AD100" s="101" t="n">
        <x:f>INDEX('Market Data'!$U102:$AL102,1,MATCH('Portfolio'!$B$13,'Market Data'!$U$5:$AL$5,0))</x:f>
        <x:v>0.0019831294549137457</x:v>
      </x:c>
      <x:c r="AE100" s="101" t="n">
        <x:f>INDEX('Market Data'!$U102:$AL102,1,MATCH("SPY",'Market Data'!$U$5:$AL$5,0))</x:f>
        <x:v>0.0019831294549137457</x:v>
      </x:c>
      <x:c r="AF100" s="101" t="n">
        <x:f>INDEX('Market Data'!$U102:$AL102,1,MATCH("QQQ",'Market Data'!$U$5:$AL$5,0))</x:f>
        <x:v>0.001906965251198045</x:v>
      </x:c>
      <x:c r="AG100" s="101" t="n">
        <x:f>INDEX('Market Data'!$U102:$AL102,1,MATCH("TLT",'Market Data'!$U$5:$AL$5,0))</x:f>
        <x:v>0.0036944252582746806</x:v>
      </x:c>
      <x:c r="AH100" s="101" t="n">
        <x:f>INDEX('Market Data'!$U102:$AL102,1,MATCH("HYG",'Market Data'!$U$5:$AL$5,0))</x:f>
        <x:v>0.0005009874032857464</x:v>
      </x:c>
      <x:c r="AI100" s="101" t="n">
        <x:f>INDEX('Market Data'!$U102:$AL102,1,MATCH("GLD",'Market Data'!$U$5:$AL$5,0))</x:f>
        <x:v>-0.0009822799906678004</x:v>
      </x:c>
      <x:c r="AJ100" s="101" t="n">
        <x:f>INDEX('Market Data'!$U102:$AL102,1,MATCH("UUP",'Market Data'!$U$5:$AL$5,0))</x:f>
        <x:v>0</x:v>
      </x:c>
      <x:c r="AK100" s="101" t="n">
        <x:f>INDEX('Market Data'!$U102:$AL102,1,MATCH("USO",'Market Data'!$U$5:$AL$5,0))</x:f>
        <x:v>-0.011991480800547571</x:v>
      </x:c>
      <x:c r="AL100" s="101" t="n">
        <x:f>INDEX('Market Data'!$U102:$AL102,1,MATCH('Portfolio'!$D$20,'Market Data'!$U$5:$AL$5,0))</x:f>
        <x:v>0.0019831294549137457</x:v>
      </x:c>
      <x:c r="AM100" s="74" t="str"/>
      <x:c r="AN100" s="74"/>
      <x:c r="AO100" s="74"/>
      <x:c r="AP100" s="74"/>
      <x:c r="AQ100" s="74"/>
      <x:c r="AR100" s="74"/>
      <x:c r="AS100" s="74"/>
      <x:c r="AT100" s="11" t="n">
        <x:f>A100</x:f>
        <x:v>46163</x:v>
      </x:c>
      <x:c r="AU100" s="13" t="n">
        <x:f>B100</x:f>
        <x:v>0.00643347399320551</x:v>
      </x:c>
      <x:c r="AV100" s="13" t="n">
        <x:f>'Market Data'!U102</x:f>
        <x:v>0.0019831294549137457</x:v>
      </x:c>
      <x:c r="AW100" s="13" t="n">
        <x:f>'Market Data'!W102-'Market Data'!U102</x:f>
        <x:v>0.007378319457382876</x:v>
      </x:c>
      <x:c r="AX100" s="13" t="n">
        <x:f>'Market Data'!X102-'Market Data'!U102</x:f>
        <x:v>0.006595305048229916</x:v>
      </x:c>
      <x:c r="AY100" s="13" t="n">
        <x:f>'Market Data'!Y102-'Market Data'!U102</x:f>
        <x:v>0.010223294967468322</x:v>
      </x:c>
      <x:c r="AZ100" s="35" t="n">
        <x:f>AZ99*(1+AV100)</x:f>
        <x:v>1.0901362459841517</x:v>
      </x:c>
      <x:c r="BA100" s="35" t="n">
        <x:f>BA99*(1+AW100)</x:f>
        <x:v>1.045571832948924</x:v>
      </x:c>
      <x:c r="BB100" s="35" t="n">
        <x:f>BB99*(1+AX100)</x:f>
        <x:v>1.1021542675811669</x:v>
      </x:c>
      <x:c r="BC100" s="35" t="n">
        <x:f>BC99*(1+AY100)</x:f>
        <x:v>1.2242073450013633</x:v>
      </x:c>
      <x:c r="BG100" s="13" t="n">
        <x:f>0.5*AI100+0.5*AK100</x:f>
        <x:v>-0.006486880395607686</x:v>
      </x:c>
      <x:c r="BH100" s="13" t="n">
        <x:f>0.5*AJ100-0.5*AG100</x:f>
        <x:v>-0.0018472126291373403</x:v>
      </x:c>
    </x:row>
    <x:row r="101">
      <x:c r="A101" s="100" t="n">
        <x:f>'Market Data'!A103</x:f>
        <x:v>46164</x:v>
      </x:c>
      <x:c r="B101" s="101" t="n">
        <x:f>'Portfolio'!$F$6*INDEX('Market Data'!$U103:$AL103,1,MATCH('Portfolio'!$B$6,'Market Data'!$U$5:$AL$5,0))+'Portfolio'!$F$7*INDEX('Market Data'!$U103:$AL103,1,MATCH('Portfolio'!$B$7,'Market Data'!$U$5:$AL$5,0))+'Portfolio'!$F$8*INDEX('Market Data'!$U103:$AL103,1,MATCH('Portfolio'!$B$8,'Market Data'!$U$5:$AL$5,0))+'Portfolio'!$F$9*INDEX('Market Data'!$U103:$AL103,1,MATCH('Portfolio'!$B$9,'Market Data'!$U$5:$AL$5,0))+'Portfolio'!$F$10*INDEX('Market Data'!$U103:$AL103,1,MATCH('Portfolio'!$B$10,'Market Data'!$U$5:$AL$5,0))+'Portfolio'!$F$11*INDEX('Market Data'!$U103:$AL103,1,MATCH('Portfolio'!$B$11,'Market Data'!$U$5:$AL$5,0))+'Portfolio'!$F$12*INDEX('Market Data'!$U103:$AL103,1,MATCH('Portfolio'!$B$12,'Market Data'!$U$5:$AL$5,0))+'Portfolio'!$F$13*INDEX('Market Data'!$U103:$AL103,1,MATCH('Portfolio'!$B$13,'Market Data'!$U$5:$AL$5,0))</x:f>
        <x:v>-0.005001814432413856</x:v>
      </x:c>
      <x:c r="C101" s="101" t="n">
        <x:f>-'Portfolio'!$D$24*INDEX('Market Data'!$U103:$AL103,1,MATCH('Portfolio'!$D$20,'Market Data'!$U$5:$AL$5,0))</x:f>
        <x:v>-0.0028917394281763654</x:v>
      </x:c>
      <x:c r="D101" s="101" t="n">
        <x:f>B101+C101</x:f>
        <x:v>-0.007893553860590222</x:v>
      </x:c>
      <x:c r="E101" s="101" t="n">
        <x:f>'Market Data'!U103</x:f>
        <x:v>0.003931565762728351</x:v>
      </x:c>
      <x:c r="F101" s="101" t="n">
        <x:f>'Market Data'!V103</x:f>
        <x:v>0.004240666390677106</x:v>
      </x:c>
      <x:c r="G101" s="101" t="n">
        <x:f>'Market Data'!W103</x:f>
        <x:v>0.00931012749962945</x:v>
      </x:c>
      <x:c r="H101" s="102" t="n">
        <x:f>H100*(1+B101)</x:f>
        <x:v>1.2750005824349493</x:v>
      </x:c>
      <x:c r="I101" s="102" t="n">
        <x:f>I100*(1+D101)</x:f>
        <x:v>1.1967717664604522</x:v>
      </x:c>
      <x:c r="J101" s="102" t="n">
        <x:f>J100*(1+E101)</x:f>
        <x:v>1.0944221883255723</x:v>
      </x:c>
      <x:c r="K101" s="102" t="n">
        <x:f>K100*(1+F101)</x:f>
        <x:v>1.171784812848524</x:v>
      </x:c>
      <x:c r="L101" s="102" t="n">
        <x:f>L100*(1+G101)</x:f>
        <x:v>1.1481115323596347</x:v>
      </x:c>
      <x:c r="M101" s="102" t="n">
        <x:f>MAX(M100,H101)</x:f>
        <x:v>1.301132139275958</x:v>
      </x:c>
      <x:c r="N101" s="98" t="n">
        <x:f>H101/M101-1</x:f>
        <x:v>-0.020083707144110785</x:v>
      </x:c>
      <x:c r="O101" s="102" t="n">
        <x:f>MAX(O100,I101)</x:f>
        <x:v>1.2181006201807256</x:v>
      </x:c>
      <x:c r="P101" s="98" t="n">
        <x:f>I101/O101-1</x:f>
        <x:v>-0.017509927642191725</x:v>
      </x:c>
      <x:c r="Q101" s="102" t="n">
        <x:f>MAX(Q100,J101)</x:f>
        <x:v>1.098135573213387</x:v>
      </x:c>
      <x:c r="R101" s="98" t="n">
        <x:f>J101/Q101-1</x:f>
        <x:v>-0.00338153592178847</x:v>
      </x:c>
      <x:c r="S101" s="102" t="n">
        <x:f>MAX(S100,K101)</x:f>
        <x:v>1.1754591413927475</x:v>
      </x:c>
      <x:c r="T101" s="98" t="n">
        <x:f>K101/S101-1</x:f>
        <x:v>-0.003125866663361898</x:v>
      </x:c>
      <x:c r="U101" s="102" t="n">
        <x:f>MAX(U100,L101)</x:f>
        <x:v>1.1548764285063269</x:v>
      </x:c>
      <x:c r="V101" s="98" t="n">
        <x:f>L101/U101-1</x:f>
        <x:v>-0.0058576796440824586</x:v>
      </x:c>
      <x:c r="W101" s="101" t="n">
        <x:f>INDEX('Market Data'!$U103:$AL103,1,MATCH('Portfolio'!$B$6,'Market Data'!$U$5:$AL$5,0))</x:f>
        <x:v>-0.019042430153974776</x:v>
      </x:c>
      <x:c r="X101" s="101" t="n">
        <x:f>INDEX('Market Data'!$U103:$AL103,1,MATCH('Portfolio'!$B$7,'Market Data'!$U$5:$AL$5,0))</x:f>
        <x:v>-0.014564983323889447</x:v>
      </x:c>
      <x:c r="Y101" s="101" t="n">
        <x:f>INDEX('Market Data'!$U103:$AL103,1,MATCH('Portfolio'!$B$8,'Market Data'!$U$5:$AL$5,0))</x:f>
        <x:v>-0.006459501783391386</x:v>
      </x:c>
      <x:c r="Z101" s="101" t="n">
        <x:f>INDEX('Market Data'!$U103:$AL103,1,MATCH('Portfolio'!$B$9,'Market Data'!$U$5:$AL$5,0))</x:f>
        <x:v>0.022416299895775094</x:v>
      </x:c>
      <x:c r="AA101" s="101" t="n">
        <x:f>INDEX('Market Data'!$U103:$AL103,1,MATCH('Portfolio'!$B$10,'Market Data'!$U$5:$AL$5,0))</x:f>
        <x:v>0.011155101734823258</x:v>
      </x:c>
      <x:c r="AB101" s="101" t="n">
        <x:f>INDEX('Market Data'!$U103:$AL103,1,MATCH('Portfolio'!$B$11,'Market Data'!$U$5:$AL$5,0))</x:f>
        <x:v>-0.0211432620554014</x:v>
      </x:c>
      <x:c r="AC101" s="101" t="n">
        <x:f>INDEX('Market Data'!$U103:$AL103,1,MATCH('Portfolio'!$B$12,'Market Data'!$U$5:$AL$5,0))</x:f>
        <x:v>-0.0076020599640161945</x:v>
      </x:c>
      <x:c r="AD101" s="101" t="n">
        <x:f>INDEX('Market Data'!$U103:$AL103,1,MATCH('Portfolio'!$B$13,'Market Data'!$U$5:$AL$5,0))</x:f>
        <x:v>0.003931565762728351</x:v>
      </x:c>
      <x:c r="AE101" s="101" t="n">
        <x:f>INDEX('Market Data'!$U103:$AL103,1,MATCH("SPY",'Market Data'!$U$5:$AL$5,0))</x:f>
        <x:v>0.003931565762728351</x:v>
      </x:c>
      <x:c r="AF101" s="101" t="n">
        <x:f>INDEX('Market Data'!$U103:$AL103,1,MATCH("QQQ",'Market Data'!$U$5:$AL$5,0))</x:f>
        <x:v>0.004240666390677106</x:v>
      </x:c>
      <x:c r="AG101" s="101" t="n">
        <x:f>INDEX('Market Data'!$U103:$AL103,1,MATCH("TLT",'Market Data'!$U$5:$AL$5,0))</x:f>
        <x:v>0.005461946099242665</x:v>
      </x:c>
      <x:c r="AH101" s="101" t="n">
        <x:f>INDEX('Market Data'!$U103:$AL103,1,MATCH("HYG",'Market Data'!$U$5:$AL$5,0))</x:f>
        <x:v>0.00012508671558619788</x:v>
      </x:c>
      <x:c r="AI101" s="101" t="n">
        <x:f>INDEX('Market Data'!$U103:$AL103,1,MATCH("GLD",'Market Data'!$U$5:$AL$5,0))</x:f>
        <x:v>-0.0076020599640161945</x:v>
      </x:c>
      <x:c r="AJ101" s="101" t="n">
        <x:f>INDEX('Market Data'!$U103:$AL103,1,MATCH("UUP",'Market Data'!$U$5:$AL$5,0))</x:f>
        <x:v>0.001442514107020454</x:v>
      </x:c>
      <x:c r="AK101" s="101" t="n">
        <x:f>INDEX('Market Data'!$U103:$AL103,1,MATCH("USO",'Market Data'!$U$5:$AL$5,0))</x:f>
        <x:v>-0.011365197091987689</x:v>
      </x:c>
      <x:c r="AL101" s="101" t="n">
        <x:f>INDEX('Market Data'!$U103:$AL103,1,MATCH('Portfolio'!$D$20,'Market Data'!$U$5:$AL$5,0))</x:f>
        <x:v>0.003931565762728351</x:v>
      </x:c>
      <x:c r="AM101" s="74" t="str"/>
      <x:c r="AN101" s="74"/>
      <x:c r="AO101" s="74"/>
      <x:c r="AP101" s="74"/>
      <x:c r="AQ101" s="74"/>
      <x:c r="AR101" s="74"/>
      <x:c r="AS101" s="74"/>
      <x:c r="AT101" s="11" t="n">
        <x:f>A101</x:f>
        <x:v>46164</x:v>
      </x:c>
      <x:c r="AU101" s="13" t="n">
        <x:f>B101</x:f>
        <x:v>-0.005001814432413856</x:v>
      </x:c>
      <x:c r="AV101" s="13" t="n">
        <x:f>'Market Data'!U103</x:f>
        <x:v>0.003931565762728351</x:v>
      </x:c>
      <x:c r="AW101" s="13" t="n">
        <x:f>'Market Data'!W103-'Market Data'!U103</x:f>
        <x:v>0.0053785617369011</x:v>
      </x:c>
      <x:c r="AX101" s="13" t="n">
        <x:f>'Market Data'!X103-'Market Data'!U103</x:f>
        <x:v>0.0008341199224746187</x:v>
      </x:c>
      <x:c r="AY101" s="13" t="n">
        <x:f>'Market Data'!Y103-'Market Data'!U103</x:f>
        <x:v>0.00910110940141462</x:v>
      </x:c>
      <x:c r="AZ101" s="35" t="n">
        <x:f>AZ100*(1+AV101)</x:f>
        <x:v>1.0944221883255723</x:v>
      </x:c>
      <x:c r="BA101" s="35" t="n">
        <x:f>BA100*(1+AW101)</x:f>
        <x:v>1.0511955056028046</x:v>
      </x:c>
      <x:c r="BB101" s="35" t="n">
        <x:f>BB100*(1+AX101)</x:f>
        <x:v>1.1030735964133966</x:v>
      </x:c>
      <x:c r="BC101" s="35" t="n">
        <x:f>BC100*(1+AY101)</x:f>
        <x:v>1.235348989978236</x:v>
      </x:c>
      <x:c r="BG101" s="13" t="n">
        <x:f>0.5*AI101+0.5*AK101</x:f>
        <x:v>-0.009483628528001942</x:v>
      </x:c>
      <x:c r="BH101" s="13" t="n">
        <x:f>0.5*AJ101-0.5*AG101</x:f>
        <x:v>-0.0020097159961111055</x:v>
      </x:c>
    </x:row>
    <x:row r="102">
      <x:c r="A102" s="100" t="n">
        <x:f>'Market Data'!A104</x:f>
        <x:v>46168</x:v>
      </x:c>
      <x:c r="B102" s="101" t="n">
        <x:f>'Portfolio'!$F$6*INDEX('Market Data'!$U104:$AL104,1,MATCH('Portfolio'!$B$6,'Market Data'!$U$5:$AL$5,0))+'Portfolio'!$F$7*INDEX('Market Data'!$U104:$AL104,1,MATCH('Portfolio'!$B$7,'Market Data'!$U$5:$AL$5,0))+'Portfolio'!$F$8*INDEX('Market Data'!$U104:$AL104,1,MATCH('Portfolio'!$B$8,'Market Data'!$U$5:$AL$5,0))+'Portfolio'!$F$9*INDEX('Market Data'!$U104:$AL104,1,MATCH('Portfolio'!$B$9,'Market Data'!$U$5:$AL$5,0))+'Portfolio'!$F$10*INDEX('Market Data'!$U104:$AL104,1,MATCH('Portfolio'!$B$10,'Market Data'!$U$5:$AL$5,0))+'Portfolio'!$F$11*INDEX('Market Data'!$U104:$AL104,1,MATCH('Portfolio'!$B$11,'Market Data'!$U$5:$AL$5,0))+'Portfolio'!$F$12*INDEX('Market Data'!$U104:$AL104,1,MATCH('Portfolio'!$B$12,'Market Data'!$U$5:$AL$5,0))+'Portfolio'!$F$13*INDEX('Market Data'!$U104:$AL104,1,MATCH('Portfolio'!$B$13,'Market Data'!$U$5:$AL$5,0))</x:f>
        <x:v>0.03070389544080861</x:v>
      </x:c>
      <x:c r="C102" s="101" t="n">
        <x:f>-'Portfolio'!$D$24*INDEX('Market Data'!$U104:$AL104,1,MATCH('Portfolio'!$D$20,'Market Data'!$U$5:$AL$5,0))</x:f>
        <x:v>-0.004882805783743474</x:v>
      </x:c>
      <x:c r="D102" s="101" t="n">
        <x:f>B102+C102</x:f>
        <x:v>0.025821089657065137</x:v>
      </x:c>
      <x:c r="E102" s="101" t="n">
        <x:f>'Market Data'!U104</x:f>
        <x:v>0.006638589859918387</x:v>
      </x:c>
      <x:c r="F102" s="101" t="n">
        <x:f>'Market Data'!V104</x:f>
        <x:v>0.01775519084548005</x:v>
      </x:c>
      <x:c r="G102" s="101" t="n">
        <x:f>'Market Data'!W104</x:f>
        <x:v>0.018904374149600667</x:v>
      </x:c>
      <x:c r="H102" s="102" t="n">
        <x:f>H101*(1+B102)</x:f>
        <x:v>1.3141480670050019</x:v>
      </x:c>
      <x:c r="I102" s="102" t="n">
        <x:f>I101*(1+D102)</x:f>
        <x:v>1.227673717541272</x:v>
      </x:c>
      <x:c r="J102" s="102" t="n">
        <x:f>J101*(1+E102)</x:f>
        <x:v>1.10168760836746</x:v>
      </x:c>
      <x:c r="K102" s="102" t="n">
        <x:f>K101*(1+F102)</x:f>
        <x:v>1.1925900758304846</x:v>
      </x:c>
      <x:c r="L102" s="102" t="n">
        <x:f>L101*(1+G102)</x:f>
        <x:v>1.1698158623328325</x:v>
      </x:c>
      <x:c r="M102" s="102" t="n">
        <x:f>MAX(M101,H102)</x:f>
        <x:v>1.3141480670050019</x:v>
      </x:c>
      <x:c r="N102" s="98" t="n">
        <x:f>H102/M102-1</x:f>
        <x:v>0</x:v>
      </x:c>
      <x:c r="O102" s="102" t="n">
        <x:f>MAX(O101,I102)</x:f>
        <x:v>1.227673717541272</x:v>
      </x:c>
      <x:c r="P102" s="98" t="n">
        <x:f>I102/O102-1</x:f>
        <x:v>0</x:v>
      </x:c>
      <x:c r="Q102" s="102" t="n">
        <x:f>MAX(Q101,J102)</x:f>
        <x:v>1.10168760836746</x:v>
      </x:c>
      <x:c r="R102" s="98" t="n">
        <x:f>J102/Q102-1</x:f>
        <x:v>0</x:v>
      </x:c>
      <x:c r="S102" s="102" t="n">
        <x:f>MAX(S101,K102)</x:f>
        <x:v>1.1925900758304846</x:v>
      </x:c>
      <x:c r="T102" s="98" t="n">
        <x:f>K102/S102-1</x:f>
        <x:v>0</x:v>
      </x:c>
      <x:c r="U102" s="102" t="n">
        <x:f>MAX(U101,L102)</x:f>
        <x:v>1.1698158623328325</x:v>
      </x:c>
      <x:c r="V102" s="98" t="n">
        <x:f>L102/U102-1</x:f>
        <x:v>0</x:v>
      </x:c>
      <x:c r="W102" s="101" t="n">
        <x:f>INDEX('Market Data'!$U104:$AL104,1,MATCH('Portfolio'!$B$6,'Market Data'!$U$5:$AL$5,0))</x:f>
        <x:v>-0.0021826484173934624</x:v>
      </x:c>
      <x:c r="X102" s="101" t="n">
        <x:f>INDEX('Market Data'!$U104:$AL104,1,MATCH('Portfolio'!$B$7,'Market Data'!$U$5:$AL$5,0))</x:f>
        <x:v>0.19291611813281406</x:v>
      </x:c>
      <x:c r="Y102" s="101" t="n">
        <x:f>INDEX('Market Data'!$U104:$AL104,1,MATCH('Portfolio'!$B$8,'Market Data'!$U$5:$AL$5,0))</x:f>
        <x:v>0.019282111705547722</x:v>
      </x:c>
      <x:c r="Z102" s="101" t="n">
        <x:f>INDEX('Market Data'!$U104:$AL104,1,MATCH('Portfolio'!$B$9,'Market Data'!$U$5:$AL$5,0))</x:f>
        <x:v>-0.0002441461176061477</x:v>
      </x:c>
      <x:c r="AA102" s="101" t="n">
        <x:f>INDEX('Market Data'!$U104:$AL104,1,MATCH('Portfolio'!$B$10,'Market Data'!$U$5:$AL$5,0))</x:f>
        <x:v>0.0011749537442633518</x:v>
      </x:c>
      <x:c r="AB102" s="101" t="n">
        <x:f>INDEX('Market Data'!$U104:$AL104,1,MATCH('Portfolio'!$B$11,'Market Data'!$U$5:$AL$5,0))</x:f>
        <x:v>-0.024614888683920588</x:v>
      </x:c>
      <x:c r="AC102" s="101" t="n">
        <x:f>INDEX('Market Data'!$U104:$AL104,1,MATCH('Portfolio'!$B$12,'Market Data'!$U$5:$AL$5,0))</x:f>
        <x:v>0.00043495402009452455</x:v>
      </x:c>
      <x:c r="AD102" s="101" t="n">
        <x:f>INDEX('Market Data'!$U104:$AL104,1,MATCH('Portfolio'!$B$13,'Market Data'!$U$5:$AL$5,0))</x:f>
        <x:v>0.006638589859918387</x:v>
      </x:c>
      <x:c r="AE102" s="101" t="n">
        <x:f>INDEX('Market Data'!$U104:$AL104,1,MATCH("SPY",'Market Data'!$U$5:$AL$5,0))</x:f>
        <x:v>0.006638589859918387</x:v>
      </x:c>
      <x:c r="AF102" s="101" t="n">
        <x:f>INDEX('Market Data'!$U104:$AL104,1,MATCH("QQQ",'Market Data'!$U$5:$AL$5,0))</x:f>
        <x:v>0.01775519084548005</x:v>
      </x:c>
      <x:c r="AG102" s="101" t="n">
        <x:f>INDEX('Market Data'!$U104:$AL104,1,MATCH("TLT",'Market Data'!$U$5:$AL$5,0))</x:f>
        <x:v>0.004959676777377631</x:v>
      </x:c>
      <x:c r="AH102" s="101" t="n">
        <x:f>INDEX('Market Data'!$U104:$AL104,1,MATCH("HYG",'Market Data'!$U$5:$AL$5,0))</x:f>
        <x:v>0.003378964468029544</x:v>
      </x:c>
      <x:c r="AI102" s="101" t="n">
        <x:f>INDEX('Market Data'!$U104:$AL104,1,MATCH("GLD",'Market Data'!$U$5:$AL$5,0))</x:f>
        <x:v>0.00043495402009452455</x:v>
      </x:c>
      <x:c r="AJ102" s="101" t="n">
        <x:f>INDEX('Market Data'!$U104:$AL104,1,MATCH("UUP",'Market Data'!$U$5:$AL$5,0))</x:f>
        <x:v>-0.0007202181286993792</x:v>
      </x:c>
      <x:c r="AK102" s="101" t="n">
        <x:f>INDEX('Market Data'!$U104:$AL104,1,MATCH("USO",'Market Data'!$U$5:$AL$5,0))</x:f>
        <x:v>-0.0278171886168046</x:v>
      </x:c>
      <x:c r="AL102" s="101" t="n">
        <x:f>INDEX('Market Data'!$U104:$AL104,1,MATCH('Portfolio'!$D$20,'Market Data'!$U$5:$AL$5,0))</x:f>
        <x:v>0.006638589859918387</x:v>
      </x:c>
      <x:c r="AM102" s="74" t="str"/>
      <x:c r="AN102" s="74"/>
      <x:c r="AO102" s="74"/>
      <x:c r="AP102" s="74"/>
      <x:c r="AQ102" s="74"/>
      <x:c r="AR102" s="74"/>
      <x:c r="AS102" s="74"/>
      <x:c r="AT102" s="11" t="n">
        <x:f>A102</x:f>
        <x:v>46168</x:v>
      </x:c>
      <x:c r="AU102" s="13" t="n">
        <x:f>B102</x:f>
        <x:v>0.03070389544080861</x:v>
      </x:c>
      <x:c r="AV102" s="13" t="n">
        <x:f>'Market Data'!U104</x:f>
        <x:v>0.006638589859918387</x:v>
      </x:c>
      <x:c r="AW102" s="13" t="n">
        <x:f>'Market Data'!W104-'Market Data'!U104</x:f>
        <x:v>0.01226578428968228</x:v>
      </x:c>
      <x:c r="AX102" s="13" t="n">
        <x:f>'Market Data'!X104-'Market Data'!U104</x:f>
        <x:v>0.02778164884800005</x:v>
      </x:c>
      <x:c r="AY102" s="13" t="n">
        <x:f>'Market Data'!Y104-'Market Data'!U104</x:f>
        <x:v>0.03190297217586435</x:v>
      </x:c>
      <x:c r="AZ102" s="35" t="n">
        <x:f>AZ101*(1+AV102)</x:f>
        <x:v>1.10168760836746</x:v>
      </x:c>
      <x:c r="BA102" s="35" t="n">
        <x:f>BA101*(1+AW102)</x:f>
        <x:v>1.0640892429208122</x:v>
      </x:c>
      <x:c r="BB102" s="35" t="n">
        <x:f>BB101*(1+AX102)</x:f>
        <x:v>1.1337187997224543</x:v>
      </x:c>
      <x:c r="BC102" s="35" t="n">
        <x:f>BC101*(1+AY102)</x:f>
        <x:v>1.2747602944329937</x:v>
      </x:c>
      <x:c r="BG102" s="13" t="n">
        <x:f>0.5*AI102+0.5*AK102</x:f>
        <x:v>-0.013691117298355038</x:v>
      </x:c>
      <x:c r="BH102" s="13" t="n">
        <x:f>0.5*AJ102-0.5*AG102</x:f>
        <x:v>-0.002839947453038505</x:v>
      </x:c>
    </x:row>
    <x:row r="103">
      <x:c r="A103" s="100" t="n">
        <x:f>'Market Data'!A105</x:f>
        <x:v>46169</x:v>
      </x:c>
      <x:c r="B103" s="101" t="n">
        <x:f>'Portfolio'!$F$6*INDEX('Market Data'!$U105:$AL105,1,MATCH('Portfolio'!$B$6,'Market Data'!$U$5:$AL$5,0))+'Portfolio'!$F$7*INDEX('Market Data'!$U105:$AL105,1,MATCH('Portfolio'!$B$7,'Market Data'!$U$5:$AL$5,0))+'Portfolio'!$F$8*INDEX('Market Data'!$U105:$AL105,1,MATCH('Portfolio'!$B$8,'Market Data'!$U$5:$AL$5,0))+'Portfolio'!$F$9*INDEX('Market Data'!$U105:$AL105,1,MATCH('Portfolio'!$B$9,'Market Data'!$U$5:$AL$5,0))+'Portfolio'!$F$10*INDEX('Market Data'!$U105:$AL105,1,MATCH('Portfolio'!$B$10,'Market Data'!$U$5:$AL$5,0))+'Portfolio'!$F$11*INDEX('Market Data'!$U105:$AL105,1,MATCH('Portfolio'!$B$11,'Market Data'!$U$5:$AL$5,0))+'Portfolio'!$F$12*INDEX('Market Data'!$U105:$AL105,1,MATCH('Portfolio'!$B$12,'Market Data'!$U$5:$AL$5,0))+'Portfolio'!$F$13*INDEX('Market Data'!$U105:$AL105,1,MATCH('Portfolio'!$B$13,'Market Data'!$U$5:$AL$5,0))</x:f>
        <x:v>0.0062521186853995835</x:v>
      </x:c>
      <x:c r="C103" s="101" t="n">
        <x:f>-'Portfolio'!$D$24*INDEX('Market Data'!$U105:$AL105,1,MATCH('Portfolio'!$D$20,'Market Data'!$U$5:$AL$5,0))</x:f>
        <x:v>0.00012737856499819077</x:v>
      </x:c>
      <x:c r="D103" s="101" t="n">
        <x:f>B103+C103</x:f>
        <x:v>0.006379497250397774</x:v>
      </x:c>
      <x:c r="E103" s="101" t="n">
        <x:f>'Market Data'!U105</x:f>
        <x:v>-0.0001731819956434233</x:v>
      </x:c>
      <x:c r="F103" s="101" t="n">
        <x:f>'Market Data'!V105</x:f>
        <x:v>-0.0011365676760621835</x:v>
      </x:c>
      <x:c r="G103" s="101" t="n">
        <x:f>'Market Data'!W105</x:f>
        <x:v>-0.0004819412445528082</x:v>
      </x:c>
      <x:c r="H103" s="102" t="n">
        <x:f>H102*(1+B103)</x:f>
        <x:v>1.3223642766901056</x:v>
      </x:c>
      <x:c r="I103" s="102" t="n">
        <x:f>I102*(1+D103)</x:f>
        <x:v>1.2355056586467124</x:v>
      </x:c>
      <x:c r="J103" s="102" t="n">
        <x:f>J102*(1+E103)</x:f>
        <x:v>1.1014968159088674</x:v>
      </x:c>
      <x:c r="K103" s="102" t="n">
        <x:f>K102*(1+F103)</x:f>
        <x:v>1.1912346164995031</x:v>
      </x:c>
      <x:c r="L103" s="102" t="n">
        <x:f>L102*(1+G103)</x:f>
        <x:v>1.1692520798202422</x:v>
      </x:c>
      <x:c r="M103" s="102" t="n">
        <x:f>MAX(M102,H103)</x:f>
        <x:v>1.3223642766901056</x:v>
      </x:c>
      <x:c r="N103" s="98" t="n">
        <x:f>H103/M103-1</x:f>
        <x:v>0</x:v>
      </x:c>
      <x:c r="O103" s="102" t="n">
        <x:f>MAX(O102,I103)</x:f>
        <x:v>1.2355056586467124</x:v>
      </x:c>
      <x:c r="P103" s="98" t="n">
        <x:f>I103/O103-1</x:f>
        <x:v>0</x:v>
      </x:c>
      <x:c r="Q103" s="102" t="n">
        <x:f>MAX(Q102,J103)</x:f>
        <x:v>1.10168760836746</x:v>
      </x:c>
      <x:c r="R103" s="98" t="n">
        <x:f>J103/Q103-1</x:f>
        <x:v>-0.0001731819956434233</x:v>
      </x:c>
      <x:c r="S103" s="102" t="n">
        <x:f>MAX(S102,K103)</x:f>
        <x:v>1.1925900758304846</x:v>
      </x:c>
      <x:c r="T103" s="98" t="n">
        <x:f>K103/S103-1</x:f>
        <x:v>-0.0011365676760621835</x:v>
      </x:c>
      <x:c r="U103" s="102" t="n">
        <x:f>MAX(U102,L103)</x:f>
        <x:v>1.1698158623328325</x:v>
      </x:c>
      <x:c r="V103" s="98" t="n">
        <x:f>L103/U103-1</x:f>
        <x:v>-0.0004819412445529192</x:v>
      </x:c>
      <x:c r="W103" s="101" t="n">
        <x:f>INDEX('Market Data'!$U105:$AL105,1,MATCH('Portfolio'!$B$6,'Market Data'!$U$5:$AL$5,0))</x:f>
        <x:v>-0.010518506254522997</x:v>
      </x:c>
      <x:c r="X103" s="101" t="n">
        <x:f>INDEX('Market Data'!$U105:$AL105,1,MATCH('Portfolio'!$B$7,'Market Data'!$U$5:$AL$5,0))</x:f>
        <x:v>0.036310627786169114</x:v>
      </x:c>
      <x:c r="Y103" s="101" t="n">
        <x:f>INDEX('Market Data'!$U105:$AL105,1,MATCH('Portfolio'!$B$8,'Market Data'!$U$5:$AL$5,0))</x:f>
        <x:v>0.025247352374284437</x:v>
      </x:c>
      <x:c r="Z103" s="101" t="n">
        <x:f>INDEX('Market Data'!$U105:$AL105,1,MATCH('Portfolio'!$B$9,'Market Data'!$U$5:$AL$5,0))</x:f>
        <x:v>0.01707465405048003</x:v>
      </x:c>
      <x:c r="AA103" s="101" t="n">
        <x:f>INDEX('Market Data'!$U105:$AL105,1,MATCH('Portfolio'!$B$10,'Market Data'!$U$5:$AL$5,0))</x:f>
        <x:v>-0.02432027250362001</x:v>
      </x:c>
      <x:c r="AB103" s="101" t="n">
        <x:f>INDEX('Market Data'!$U105:$AL105,1,MATCH('Portfolio'!$B$11,'Market Data'!$U$5:$AL$5,0))</x:f>
        <x:v>0.0007577751959186863</x:v>
      </x:c>
      <x:c r="AC103" s="101" t="n">
        <x:f>INDEX('Market Data'!$U105:$AL105,1,MATCH('Portfolio'!$B$12,'Market Data'!$U$5:$AL$5,0))</x:f>
        <x:v>-0.013309202332427494</x:v>
      </x:c>
      <x:c r="AD103" s="101" t="n">
        <x:f>INDEX('Market Data'!$U105:$AL105,1,MATCH('Portfolio'!$B$13,'Market Data'!$U$5:$AL$5,0))</x:f>
        <x:v>-0.0001731819956434233</x:v>
      </x:c>
      <x:c r="AE103" s="101" t="n">
        <x:f>INDEX('Market Data'!$U105:$AL105,1,MATCH("SPY",'Market Data'!$U$5:$AL$5,0))</x:f>
        <x:v>-0.0001731819956434233</x:v>
      </x:c>
      <x:c r="AF103" s="101" t="n">
        <x:f>INDEX('Market Data'!$U105:$AL105,1,MATCH("QQQ",'Market Data'!$U$5:$AL$5,0))</x:f>
        <x:v>-0.0011365676760621835</x:v>
      </x:c>
      <x:c r="AG103" s="101" t="n">
        <x:f>INDEX('Market Data'!$U105:$AL105,1,MATCH("TLT",'Market Data'!$U$5:$AL$5,0))</x:f>
        <x:v>0.002350238210522937</x:v>
      </x:c>
      <x:c r="AH103" s="101" t="n">
        <x:f>INDEX('Market Data'!$U105:$AL105,1,MATCH("HYG",'Market Data'!$U$5:$AL$5,0))</x:f>
        <x:v>-0.0006237348133921738</x:v>
      </x:c>
      <x:c r="AI103" s="101" t="n">
        <x:f>INDEX('Market Data'!$U105:$AL105,1,MATCH("GLD",'Market Data'!$U$5:$AL$5,0))</x:f>
        <x:v>-0.013309202332427494</x:v>
      </x:c>
      <x:c r="AJ103" s="101" t="n">
        <x:f>INDEX('Market Data'!$U105:$AL105,1,MATCH("UUP",'Market Data'!$U$5:$AL$5,0))</x:f>
        <x:v>0</x:v>
      </x:c>
      <x:c r="AK103" s="101" t="n">
        <x:f>INDEX('Market Data'!$U105:$AL105,1,MATCH("USO",'Market Data'!$U$5:$AL$5,0))</x:f>
        <x:v>-0.04357665124600818</x:v>
      </x:c>
      <x:c r="AL103" s="101" t="n">
        <x:f>INDEX('Market Data'!$U105:$AL105,1,MATCH('Portfolio'!$D$20,'Market Data'!$U$5:$AL$5,0))</x:f>
        <x:v>-0.0001731819956434233</x:v>
      </x:c>
      <x:c r="AM103" s="74" t="str"/>
      <x:c r="AN103" s="74"/>
      <x:c r="AO103" s="74"/>
      <x:c r="AP103" s="74"/>
      <x:c r="AQ103" s="74"/>
      <x:c r="AR103" s="74"/>
      <x:c r="AS103" s="74"/>
      <x:c r="AT103" s="11" t="n">
        <x:f>A103</x:f>
        <x:v>46169</x:v>
      </x:c>
      <x:c r="AU103" s="13" t="n">
        <x:f>B103</x:f>
        <x:v>0.0062521186853995835</x:v>
      </x:c>
      <x:c r="AV103" s="13" t="n">
        <x:f>'Market Data'!U105</x:f>
        <x:v>-0.0001731819956434233</x:v>
      </x:c>
      <x:c r="AW103" s="13" t="n">
        <x:f>'Market Data'!W105-'Market Data'!U105</x:f>
        <x:v>-0.0003087592489093849</x:v>
      </x:c>
      <x:c r="AX103" s="13" t="n">
        <x:f>'Market Data'!X105-'Market Data'!U105</x:f>
        <x:v>-0.002119494763934804</x:v>
      </x:c>
      <x:c r="AY103" s="13" t="n">
        <x:f>'Market Data'!Y105-'Market Data'!U105</x:f>
        <x:v>0.0056216549151213435</x:v>
      </x:c>
      <x:c r="AZ103" s="35" t="n">
        <x:f>AZ102*(1+AV103)</x:f>
        <x:v>1.1014968159088674</x:v>
      </x:c>
      <x:c r="BA103" s="35" t="n">
        <x:f>BA102*(1+AW103)</x:f>
        <x:v>1.0637606955253953</x:v>
      </x:c>
      <x:c r="BB103" s="35" t="n">
        <x:f>BB102*(1+AX103)</x:f>
        <x:v>1.131315888662668</x:v>
      </x:c>
      <x:c r="BC103" s="35" t="n">
        <x:f>BC102*(1+AY103)</x:f>
        <x:v>1.2819265569077944</x:v>
      </x:c>
      <x:c r="BG103" s="13" t="n">
        <x:f>0.5*AI103+0.5*AK103</x:f>
        <x:v>-0.028442926789217837</x:v>
      </x:c>
      <x:c r="BH103" s="13" t="n">
        <x:f>0.5*AJ103-0.5*AG103</x:f>
        <x:v>-0.0011751191052614685</x:v>
      </x:c>
    </x:row>
    <x:row r="104">
      <x:c r="A104" s="100" t="n">
        <x:f>'Market Data'!A106</x:f>
        <x:v>46170</x:v>
      </x:c>
      <x:c r="B104" s="101" t="n">
        <x:f>'Portfolio'!$F$6*INDEX('Market Data'!$U106:$AL106,1,MATCH('Portfolio'!$B$6,'Market Data'!$U$5:$AL$5,0))+'Portfolio'!$F$7*INDEX('Market Data'!$U106:$AL106,1,MATCH('Portfolio'!$B$7,'Market Data'!$U$5:$AL$5,0))+'Portfolio'!$F$8*INDEX('Market Data'!$U106:$AL106,1,MATCH('Portfolio'!$B$8,'Market Data'!$U$5:$AL$5,0))+'Portfolio'!$F$9*INDEX('Market Data'!$U106:$AL106,1,MATCH('Portfolio'!$B$9,'Market Data'!$U$5:$AL$5,0))+'Portfolio'!$F$10*INDEX('Market Data'!$U106:$AL106,1,MATCH('Portfolio'!$B$10,'Market Data'!$U$5:$AL$5,0))+'Portfolio'!$F$11*INDEX('Market Data'!$U106:$AL106,1,MATCH('Portfolio'!$B$11,'Market Data'!$U$5:$AL$5,0))+'Portfolio'!$F$12*INDEX('Market Data'!$U106:$AL106,1,MATCH('Portfolio'!$B$12,'Market Data'!$U$5:$AL$5,0))+'Portfolio'!$F$13*INDEX('Market Data'!$U106:$AL106,1,MATCH('Portfolio'!$B$13,'Market Data'!$U$5:$AL$5,0))</x:f>
        <x:v>0.007779258091747383</x:v>
      </x:c>
      <x:c r="C104" s="101" t="n">
        <x:f>-'Portfolio'!$D$24*INDEX('Market Data'!$U106:$AL106,1,MATCH('Portfolio'!$D$20,'Market Data'!$U$5:$AL$5,0))</x:f>
        <x:v>-0.004057520630073037</x:v>
      </x:c>
      <x:c r="D104" s="101" t="n">
        <x:f>B104+C104</x:f>
        <x:v>0.0037217374616743456</x:v>
      </x:c>
      <x:c r="E104" s="101" t="n">
        <x:f>'Market Data'!U106</x:f>
        <x:v>0.005516544483684438</x:v>
      </x:c>
      <x:c r="F104" s="101" t="n">
        <x:f>'Market Data'!V106</x:f>
        <x:v>0.008430926296197239</x:v>
      </x:c>
      <x:c r="G104" s="101" t="n">
        <x:f>'Market Data'!W106</x:f>
        <x:v>0.005716899757740812</x:v>
      </x:c>
      <x:c r="H104" s="102" t="n">
        <x:f>H103*(1+B104)</x:f>
        <x:v>1.3326512896897846</x:v>
      </x:c>
      <x:c r="I104" s="102" t="n">
        <x:f>I103*(1+D104)</x:f>
        <x:v>1.2401038863406084</x:v>
      </x:c>
      <x:c r="J104" s="102" t="n">
        <x:f>J103*(1+E104)</x:f>
        <x:v>1.1075732720924654</x:v>
      </x:c>
      <x:c r="K104" s="102" t="n">
        <x:f>K103*(1+F104)</x:f>
        <x:v>1.2012778277526892</x:v>
      </x:c>
      <x:c r="L104" s="102" t="n">
        <x:f>L103*(1+G104)</x:f>
        <x:v>1.1759365767521044</x:v>
      </x:c>
      <x:c r="M104" s="102" t="n">
        <x:f>MAX(M103,H104)</x:f>
        <x:v>1.3326512896897846</x:v>
      </x:c>
      <x:c r="N104" s="98" t="n">
        <x:f>H104/M104-1</x:f>
        <x:v>0</x:v>
      </x:c>
      <x:c r="O104" s="102" t="n">
        <x:f>MAX(O103,I104)</x:f>
        <x:v>1.2401038863406084</x:v>
      </x:c>
      <x:c r="P104" s="98" t="n">
        <x:f>I104/O104-1</x:f>
        <x:v>0</x:v>
      </x:c>
      <x:c r="Q104" s="102" t="n">
        <x:f>MAX(Q103,J104)</x:f>
        <x:v>1.1075732720924654</x:v>
      </x:c>
      <x:c r="R104" s="98" t="n">
        <x:f>J104/Q104-1</x:f>
        <x:v>0</x:v>
      </x:c>
      <x:c r="S104" s="102" t="n">
        <x:f>MAX(S103,K104)</x:f>
        <x:v>1.2012778277526892</x:v>
      </x:c>
      <x:c r="T104" s="98" t="n">
        <x:f>K104/S104-1</x:f>
        <x:v>0</x:v>
      </x:c>
      <x:c r="U104" s="102" t="n">
        <x:f>MAX(U103,L104)</x:f>
        <x:v>1.1759365767521044</x:v>
      </x:c>
      <x:c r="V104" s="98" t="n">
        <x:f>L104/U104-1</x:f>
        <x:v>0</x:v>
      </x:c>
      <x:c r="W104" s="101" t="n">
        <x:f>INDEX('Market Data'!$U106:$AL106,1,MATCH('Portfolio'!$B$6,'Market Data'!$U$5:$AL$5,0))</x:f>
        <x:v>0.007760996387428776</x:v>
      </x:c>
      <x:c r="X104" s="101" t="n">
        <x:f>INDEX('Market Data'!$U106:$AL106,1,MATCH('Portfolio'!$B$7,'Market Data'!$U$5:$AL$5,0))</x:f>
        <x:v>-0.005267040706225967</x:v>
      </x:c>
      <x:c r="Y104" s="101" t="n">
        <x:f>INDEX('Market Data'!$U106:$AL106,1,MATCH('Portfolio'!$B$8,'Market Data'!$U$5:$AL$5,0))</x:f>
        <x:v>0.005038643433445955</x:v>
      </x:c>
      <x:c r="Z104" s="101" t="n">
        <x:f>INDEX('Market Data'!$U106:$AL106,1,MATCH('Portfolio'!$B$9,'Market Data'!$U$5:$AL$5,0))</x:f>
        <x:v>0.0405200061815727</x:v>
      </x:c>
      <x:c r="AA104" s="101" t="n">
        <x:f>INDEX('Market Data'!$U106:$AL106,1,MATCH('Portfolio'!$B$10,'Market Data'!$U$5:$AL$5,0))</x:f>
        <x:v>-0.008520381291236778</x:v>
      </x:c>
      <x:c r="AB104" s="101" t="n">
        <x:f>INDEX('Market Data'!$U106:$AL106,1,MATCH('Portfolio'!$B$11,'Market Data'!$U$5:$AL$5,0))</x:f>
        <x:v>-0.008458765626491282</x:v>
      </x:c>
      <x:c r="AC104" s="101" t="n">
        <x:f>INDEX('Market Data'!$U106:$AL106,1,MATCH('Portfolio'!$B$12,'Market Data'!$U$5:$AL$5,0))</x:f>
        <x:v>0.010477609933210896</x:v>
      </x:c>
      <x:c r="AD104" s="101" t="n">
        <x:f>INDEX('Market Data'!$U106:$AL106,1,MATCH('Portfolio'!$B$13,'Market Data'!$U$5:$AL$5,0))</x:f>
        <x:v>0.005516544483684438</x:v>
      </x:c>
      <x:c r="AE104" s="101" t="n">
        <x:f>INDEX('Market Data'!$U106:$AL106,1,MATCH("SPY",'Market Data'!$U$5:$AL$5,0))</x:f>
        <x:v>0.005516544483684438</x:v>
      </x:c>
      <x:c r="AF104" s="101" t="n">
        <x:f>INDEX('Market Data'!$U106:$AL106,1,MATCH("QQQ",'Market Data'!$U$5:$AL$5,0))</x:f>
        <x:v>0.008430926296197239</x:v>
      </x:c>
      <x:c r="AG104" s="101" t="n">
        <x:f>INDEX('Market Data'!$U106:$AL106,1,MATCH("TLT",'Market Data'!$U$5:$AL$5,0))</x:f>
        <x:v>0.005158255256743294</x:v>
      </x:c>
      <x:c r="AH104" s="101" t="n">
        <x:f>INDEX('Market Data'!$U106:$AL106,1,MATCH("HYG",'Market Data'!$U$5:$AL$5,0))</x:f>
        <x:v>0.0012480539227681664</x:v>
      </x:c>
      <x:c r="AI104" s="101" t="n">
        <x:f>INDEX('Market Data'!$U106:$AL106,1,MATCH("GLD",'Market Data'!$U$5:$AL$5,0))</x:f>
        <x:v>0.010477609933210896</x:v>
      </x:c>
      <x:c r="AJ104" s="101" t="n">
        <x:f>INDEX('Market Data'!$U106:$AL106,1,MATCH("UUP",'Market Data'!$U$5:$AL$5,0))</x:f>
        <x:v>-0.0018017743084881577</x:v>
      </x:c>
      <x:c r="AK104" s="101" t="n">
        <x:f>INDEX('Market Data'!$U106:$AL106,1,MATCH("USO",'Market Data'!$U$5:$AL$5,0))</x:f>
        <x:v>-0.0019079600269331642</x:v>
      </x:c>
      <x:c r="AL104" s="101" t="n">
        <x:f>INDEX('Market Data'!$U106:$AL106,1,MATCH('Portfolio'!$D$20,'Market Data'!$U$5:$AL$5,0))</x:f>
        <x:v>0.005516544483684438</x:v>
      </x:c>
      <x:c r="AM104" s="74" t="str"/>
      <x:c r="AN104" s="74"/>
      <x:c r="AO104" s="74"/>
      <x:c r="AP104" s="74"/>
      <x:c r="AQ104" s="74"/>
      <x:c r="AR104" s="74"/>
      <x:c r="AS104" s="74"/>
      <x:c r="AT104" s="11" t="n">
        <x:f>A104</x:f>
        <x:v>46170</x:v>
      </x:c>
      <x:c r="AU104" s="13" t="n">
        <x:f>B104</x:f>
        <x:v>0.007779258091747383</x:v>
      </x:c>
      <x:c r="AV104" s="13" t="n">
        <x:f>'Market Data'!U106</x:f>
        <x:v>0.005516544483684438</x:v>
      </x:c>
      <x:c r="AW104" s="13" t="n">
        <x:f>'Market Data'!W106-'Market Data'!U106</x:f>
        <x:v>0.0002003552740563741</x:v>
      </x:c>
      <x:c r="AX104" s="13" t="n">
        <x:f>'Market Data'!X106-'Market Data'!U106</x:f>
        <x:v>-0.0013037426426707466</x:v>
      </x:c>
      <x:c r="AY104" s="13" t="n">
        <x:f>'Market Data'!Y106-'Market Data'!U106</x:f>
        <x:v>-0.0037783691139887665</x:v>
      </x:c>
      <x:c r="AZ104" s="35" t="n">
        <x:f>AZ103*(1+AV104)</x:f>
        <x:v>1.1075732720924654</x:v>
      </x:c>
      <x:c r="BA104" s="35" t="n">
        <x:f>BA103*(1+AW104)</x:f>
        <x:v>1.0639738255910778</x:v>
      </x:c>
      <x:c r="BB104" s="35" t="n">
        <x:f>BB103*(1+AX104)</x:f>
        <x:v>1.1298409438962875</x:v>
      </x:c>
      <x:c r="BC104" s="35" t="n">
        <x:f>BC103*(1+AY104)</x:f>
        <x:v>1.277082965198772</x:v>
      </x:c>
      <x:c r="BG104" s="13" t="n">
        <x:f>0.5*AI104+0.5*AK104</x:f>
        <x:v>0.004284824953138866</x:v>
      </x:c>
      <x:c r="BH104" s="13" t="n">
        <x:f>0.5*AJ104-0.5*AG104</x:f>
        <x:v>-0.0034800147826157257</x:v>
      </x:c>
    </x:row>
    <x:row r="105">
      <x:c r="A105" s="100" t="n">
        <x:f>'Market Data'!A107</x:f>
        <x:v>46171</x:v>
      </x:c>
      <x:c r="B105" s="101" t="n">
        <x:f>'Portfolio'!$F$6*INDEX('Market Data'!$U107:$AL107,1,MATCH('Portfolio'!$B$6,'Market Data'!$U$5:$AL$5,0))+'Portfolio'!$F$7*INDEX('Market Data'!$U107:$AL107,1,MATCH('Portfolio'!$B$7,'Market Data'!$U$5:$AL$5,0))+'Portfolio'!$F$8*INDEX('Market Data'!$U107:$AL107,1,MATCH('Portfolio'!$B$8,'Market Data'!$U$5:$AL$5,0))+'Portfolio'!$F$9*INDEX('Market Data'!$U107:$AL107,1,MATCH('Portfolio'!$B$9,'Market Data'!$U$5:$AL$5,0))+'Portfolio'!$F$10*INDEX('Market Data'!$U107:$AL107,1,MATCH('Portfolio'!$B$10,'Market Data'!$U$5:$AL$5,0))+'Portfolio'!$F$11*INDEX('Market Data'!$U107:$AL107,1,MATCH('Portfolio'!$B$11,'Market Data'!$U$5:$AL$5,0))+'Portfolio'!$F$12*INDEX('Market Data'!$U107:$AL107,1,MATCH('Portfolio'!$B$12,'Market Data'!$U$5:$AL$5,0))+'Portfolio'!$F$13*INDEX('Market Data'!$U107:$AL107,1,MATCH('Portfolio'!$B$13,'Market Data'!$U$5:$AL$5,0))</x:f>
        <x:v>-0.0030835579104225444</x:v>
      </x:c>
      <x:c r="C105" s="101" t="n">
        <x:f>-'Portfolio'!$D$24*INDEX('Market Data'!$U107:$AL107,1,MATCH('Portfolio'!$D$20,'Market Data'!$U$5:$AL$5,0))</x:f>
        <x:v>-0.001832480497785924</x:v>
      </x:c>
      <x:c r="D105" s="101" t="n">
        <x:f>B105+C105</x:f>
        <x:v>-0.004916038408208468</x:v>
      </x:c>
      <x:c r="E105" s="101" t="n">
        <x:f>'Market Data'!U107</x:f>
        <x:v>0.002491413132097442</x:v>
      </x:c>
      <x:c r="F105" s="101" t="n">
        <x:f>'Market Data'!V107</x:f>
        <x:v>0.0036840758744198787</x:v>
      </x:c>
      <x:c r="G105" s="101" t="n">
        <x:f>'Market Data'!W107</x:f>
        <x:v>-0.00547897642734696</x:v>
      </x:c>
      <x:c r="H105" s="102" t="n">
        <x:f>H104*(1+B105)</x:f>
        <x:v>1.3285419822636269</x:v>
      </x:c>
      <x:c r="I105" s="102" t="n">
        <x:f>I104*(1+D105)</x:f>
        <x:v>1.2340074880051894</x:v>
      </x:c>
      <x:c r="J105" s="102" t="n">
        <x:f>J104*(1+E105)</x:f>
        <x:v>1.1103326946873167</x:v>
      </x:c>
      <x:c r="K105" s="102" t="n">
        <x:f>K104*(1+F105)</x:f>
        <x:v>1.2057034264163884</x:v>
      </x:c>
      <x:c r="L105" s="102" t="n">
        <x:f>L104*(1+G105)</x:f>
        <x:v>1.1694936479680245</x:v>
      </x:c>
      <x:c r="M105" s="102" t="n">
        <x:f>MAX(M104,H105)</x:f>
        <x:v>1.3326512896897846</x:v>
      </x:c>
      <x:c r="N105" s="98" t="n">
        <x:f>H105/M105-1</x:f>
        <x:v>-0.003083557910422585</x:v>
      </x:c>
      <x:c r="O105" s="102" t="n">
        <x:f>MAX(O104,I105)</x:f>
        <x:v>1.2401038863406084</x:v>
      </x:c>
      <x:c r="P105" s="98" t="n">
        <x:f>I105/O105-1</x:f>
        <x:v>-0.004916038408208423</x:v>
      </x:c>
      <x:c r="Q105" s="102" t="n">
        <x:f>MAX(Q104,J105)</x:f>
        <x:v>1.1103326946873167</x:v>
      </x:c>
      <x:c r="R105" s="98" t="n">
        <x:f>J105/Q105-1</x:f>
        <x:v>0</x:v>
      </x:c>
      <x:c r="S105" s="102" t="n">
        <x:f>MAX(S104,K105)</x:f>
        <x:v>1.2057034264163884</x:v>
      </x:c>
      <x:c r="T105" s="98" t="n">
        <x:f>K105/S105-1</x:f>
        <x:v>0</x:v>
      </x:c>
      <x:c r="U105" s="102" t="n">
        <x:f>MAX(U104,L105)</x:f>
        <x:v>1.1759365767521044</x:v>
      </x:c>
      <x:c r="V105" s="98" t="n">
        <x:f>L105/U105-1</x:f>
        <x:v>-0.005478976427347071</x:v>
      </x:c>
      <x:c r="W105" s="101" t="n">
        <x:f>INDEX('Market Data'!$U107:$AL107,1,MATCH('Portfolio'!$B$6,'Market Data'!$U$5:$AL$5,0))</x:f>
        <x:v>-0.014515671494445104</x:v>
      </x:c>
      <x:c r="X105" s="101" t="n">
        <x:f>INDEX('Market Data'!$U107:$AL107,1,MATCH('Portfolio'!$B$7,'Market Data'!$U$5:$AL$5,0))</x:f>
        <x:v>0.051412008692131694</x:v>
      </x:c>
      <x:c r="Y105" s="101" t="n">
        <x:f>INDEX('Market Data'!$U107:$AL107,1,MATCH('Portfolio'!$B$8,'Market Data'!$U$5:$AL$5,0))</x:f>
        <x:v>-0.015087289140640059</x:v>
      </x:c>
      <x:c r="Z105" s="101" t="n">
        <x:f>INDEX('Market Data'!$U107:$AL107,1,MATCH('Portfolio'!$B$9,'Market Data'!$U$5:$AL$5,0))</x:f>
        <x:v>-0.01934681683404149</x:v>
      </x:c>
      <x:c r="AA105" s="101" t="n">
        <x:f>INDEX('Market Data'!$U107:$AL107,1,MATCH('Portfolio'!$B$10,'Market Data'!$U$5:$AL$5,0))</x:f>
        <x:v>0.008694742151130974</x:v>
      </x:c>
      <x:c r="AB105" s="101" t="n">
        <x:f>INDEX('Market Data'!$U107:$AL107,1,MATCH('Portfolio'!$B$11,'Market Data'!$U$5:$AL$5,0))</x:f>
        <x:v>-0.0390675398971736</x:v>
      </x:c>
      <x:c r="AC105" s="101" t="n">
        <x:f>INDEX('Market Data'!$U107:$AL107,1,MATCH('Portfolio'!$B$12,'Market Data'!$U$5:$AL$5,0))</x:f>
        <x:v>0.010538571648365469</x:v>
      </x:c>
      <x:c r="AD105" s="101" t="n">
        <x:f>INDEX('Market Data'!$U107:$AL107,1,MATCH('Portfolio'!$B$13,'Market Data'!$U$5:$AL$5,0))</x:f>
        <x:v>0.002491413132097442</x:v>
      </x:c>
      <x:c r="AE105" s="101" t="n">
        <x:f>INDEX('Market Data'!$U107:$AL107,1,MATCH("SPY",'Market Data'!$U$5:$AL$5,0))</x:f>
        <x:v>0.002491413132097442</x:v>
      </x:c>
      <x:c r="AF105" s="101" t="n">
        <x:f>INDEX('Market Data'!$U107:$AL107,1,MATCH("QQQ",'Market Data'!$U$5:$AL$5,0))</x:f>
        <x:v>0.0036840758744198787</x:v>
      </x:c>
      <x:c r="AG105" s="101" t="n">
        <x:f>INDEX('Market Data'!$U107:$AL107,1,MATCH("TLT",'Market Data'!$U$5:$AL$5,0))</x:f>
        <x:v>0.00023333274894721256</x:v>
      </x:c>
      <x:c r="AH105" s="101" t="n">
        <x:f>INDEX('Market Data'!$U107:$AL107,1,MATCH("HYG",'Market Data'!$U$5:$AL$5,0))</x:f>
        <x:v>0.0009969657353665617</x:v>
      </x:c>
      <x:c r="AI105" s="101" t="n">
        <x:f>INDEX('Market Data'!$U107:$AL107,1,MATCH("GLD",'Market Data'!$U$5:$AL$5,0))</x:f>
        <x:v>0.010538571648365469</x:v>
      </x:c>
      <x:c r="AJ105" s="101" t="n">
        <x:f>INDEX('Market Data'!$U107:$AL107,1,MATCH("UUP",'Market Data'!$U$5:$AL$5,0))</x:f>
        <x:v>-0.0014440763330542117</x:v>
      </x:c>
      <x:c r="AK105" s="101" t="n">
        <x:f>INDEX('Market Data'!$U107:$AL107,1,MATCH("USO",'Market Data'!$U$5:$AL$5,0))</x:f>
        <x:v>-0.012922483997406031</x:v>
      </x:c>
      <x:c r="AL105" s="101" t="n">
        <x:f>INDEX('Market Data'!$U107:$AL107,1,MATCH('Portfolio'!$D$20,'Market Data'!$U$5:$AL$5,0))</x:f>
        <x:v>0.002491413132097442</x:v>
      </x:c>
      <x:c r="AM105" s="74" t="str"/>
      <x:c r="AN105" s="74"/>
      <x:c r="AO105" s="74"/>
      <x:c r="AP105" s="74"/>
      <x:c r="AQ105" s="74"/>
      <x:c r="AR105" s="74"/>
      <x:c r="AS105" s="74"/>
      <x:c r="AT105" s="11" t="n">
        <x:f>A105</x:f>
        <x:v>46171</x:v>
      </x:c>
      <x:c r="AU105" s="13" t="n">
        <x:f>B105</x:f>
        <x:v>-0.0030835579104225444</x:v>
      </x:c>
      <x:c r="AV105" s="13" t="n">
        <x:f>'Market Data'!U107</x:f>
        <x:v>0.002491413132097442</x:v>
      </x:c>
      <x:c r="AW105" s="13" t="n">
        <x:f>'Market Data'!W107-'Market Data'!U107</x:f>
        <x:v>-0.007970389559444402</x:v>
      </x:c>
      <x:c r="AX105" s="13" t="n">
        <x:f>'Market Data'!X107-'Market Data'!U107</x:f>
        <x:v>0.0011953653878011838</x:v>
      </x:c>
      <x:c r="AY105" s="13" t="n">
        <x:f>'Market Data'!Y107-'Market Data'!U107</x:f>
        <x:v>0.00858278077139163</x:v>
      </x:c>
      <x:c r="AZ105" s="35" t="n">
        <x:f>AZ104*(1+AV105)</x:f>
        <x:v>1.1103326946873167</x:v>
      </x:c>
      <x:c r="BA105" s="35" t="n">
        <x:f>BA104*(1+AW105)</x:f>
        <x:v>1.0554935397200644</x:v>
      </x:c>
      <x:c r="BB105" s="35" t="n">
        <x:f>BB104*(1+AX105)</x:f>
        <x:v>1.1311915166543418</x:v>
      </x:c>
      <x:c r="BC105" s="35" t="n">
        <x:f>BC104*(1+AY105)</x:f>
        <x:v>1.288043888315952</x:v>
      </x:c>
      <x:c r="BG105" s="13" t="n">
        <x:f>0.5*AI105+0.5*AK105</x:f>
        <x:v>-0.0011919561745202811</x:v>
      </x:c>
      <x:c r="BH105" s="13" t="n">
        <x:f>0.5*AJ105-0.5*AG105</x:f>
        <x:v>-0.0008387045410007121</x:v>
      </x:c>
    </x:row>
    <x:row r="106">
      <x:c r="A106" s="100" t="n">
        <x:f>'Market Data'!A108</x:f>
        <x:v>46174</x:v>
      </x:c>
      <x:c r="B106" s="101" t="n">
        <x:f>'Portfolio'!$F$6*INDEX('Market Data'!$U108:$AL108,1,MATCH('Portfolio'!$B$6,'Market Data'!$U$5:$AL$5,0))+'Portfolio'!$F$7*INDEX('Market Data'!$U108:$AL108,1,MATCH('Portfolio'!$B$7,'Market Data'!$U$5:$AL$5,0))+'Portfolio'!$F$8*INDEX('Market Data'!$U108:$AL108,1,MATCH('Portfolio'!$B$8,'Market Data'!$U$5:$AL$5,0))+'Portfolio'!$F$9*INDEX('Market Data'!$U108:$AL108,1,MATCH('Portfolio'!$B$9,'Market Data'!$U$5:$AL$5,0))+'Portfolio'!$F$10*INDEX('Market Data'!$U108:$AL108,1,MATCH('Portfolio'!$B$10,'Market Data'!$U$5:$AL$5,0))+'Portfolio'!$F$11*INDEX('Market Data'!$U108:$AL108,1,MATCH('Portfolio'!$B$11,'Market Data'!$U$5:$AL$5,0))+'Portfolio'!$F$12*INDEX('Market Data'!$U108:$AL108,1,MATCH('Portfolio'!$B$12,'Market Data'!$U$5:$AL$5,0))+'Portfolio'!$F$13*INDEX('Market Data'!$U108:$AL108,1,MATCH('Portfolio'!$B$13,'Market Data'!$U$5:$AL$5,0))</x:f>
        <x:v>0.02468398495822762</x:v>
      </x:c>
      <x:c r="C106" s="101" t="n">
        <x:f>-'Portfolio'!$D$24*INDEX('Market Data'!$U108:$AL108,1,MATCH('Portfolio'!$D$20,'Market Data'!$U$5:$AL$5,0))</x:f>
        <x:v>-0.0020029234737405327</x:v>
      </x:c>
      <x:c r="D106" s="101" t="n">
        <x:f>B106+C106</x:f>
        <x:v>0.022681061484487088</x:v>
      </x:c>
      <x:c r="E106" s="101" t="n">
        <x:f>'Market Data'!U108</x:f>
        <x:v>0.002723144858072235</x:v>
      </x:c>
      <x:c r="F106" s="101" t="n">
        <x:f>'Market Data'!V108</x:f>
        <x:v>0.00600023569930852</x:v>
      </x:c>
      <x:c r="G106" s="101" t="n">
        <x:f>'Market Data'!W108</x:f>
        <x:v>-0.004992555045144953</x:v>
      </x:c>
      <x:c r="H106" s="102" t="n">
        <x:f>H105*(1+B106)</x:f>
        <x:v>1.3613356925701963</x:v>
      </x:c>
      <x:c r="I106" s="102" t="n">
        <x:f>I105*(1+D106)</x:f>
        <x:v>1.2619960877129526</x:v>
      </x:c>
      <x:c r="J106" s="102" t="n">
        <x:f>J105*(1+E106)</x:f>
        <x:v>1.1133562914556039</x:v>
      </x:c>
      <x:c r="K106" s="102" t="n">
        <x:f>K105*(1+F106)</x:f>
        <x:v>1.2129379311583506</x:v>
      </x:c>
      <x:c r="L106" s="102" t="n">
        <x:f>L105*(1+G106)</x:f>
        <x:v>1.1636548865555967</x:v>
      </x:c>
      <x:c r="M106" s="102" t="n">
        <x:f>MAX(M105,H106)</x:f>
        <x:v>1.3613356925701963</x:v>
      </x:c>
      <x:c r="N106" s="98" t="n">
        <x:f>H106/M106-1</x:f>
        <x:v>0</x:v>
      </x:c>
      <x:c r="O106" s="102" t="n">
        <x:f>MAX(O105,I106)</x:f>
        <x:v>1.2619960877129526</x:v>
      </x:c>
      <x:c r="P106" s="98" t="n">
        <x:f>I106/O106-1</x:f>
        <x:v>0</x:v>
      </x:c>
      <x:c r="Q106" s="102" t="n">
        <x:f>MAX(Q105,J106)</x:f>
        <x:v>1.1133562914556039</x:v>
      </x:c>
      <x:c r="R106" s="98" t="n">
        <x:f>J106/Q106-1</x:f>
        <x:v>0</x:v>
      </x:c>
      <x:c r="S106" s="102" t="n">
        <x:f>MAX(S105,K106)</x:f>
        <x:v>1.2129379311583506</x:v>
      </x:c>
      <x:c r="T106" s="98" t="n">
        <x:f>K106/S106-1</x:f>
        <x:v>0</x:v>
      </x:c>
      <x:c r="U106" s="102" t="n">
        <x:f>MAX(U105,L106)</x:f>
        <x:v>1.1759365767521044</x:v>
      </x:c>
      <x:c r="V106" s="98" t="n">
        <x:f>L106/U106-1</x:f>
        <x:v>-0.010444177381087383</x:v>
      </x:c>
      <x:c r="W106" s="101" t="n">
        <x:f>INDEX('Market Data'!$U108:$AL108,1,MATCH('Portfolio'!$B$6,'Market Data'!$U$5:$AL$5,0))</x:f>
        <x:v>0.06261247606516585</x:v>
      </x:c>
      <x:c r="X106" s="101" t="n">
        <x:f>INDEX('Market Data'!$U108:$AL108,1,MATCH('Portfolio'!$B$7,'Market Data'!$U$5:$AL$5,0))</x:f>
        <x:v>0.06642639467917921</x:v>
      </x:c>
      <x:c r="Y106" s="101" t="n">
        <x:f>INDEX('Market Data'!$U108:$AL108,1,MATCH('Portfolio'!$B$8,'Market Data'!$U$5:$AL$5,0))</x:f>
        <x:v>0.0410563321489279</x:v>
      </x:c>
      <x:c r="Z106" s="101" t="n">
        <x:f>INDEX('Market Data'!$U108:$AL108,1,MATCH('Portfolio'!$B$9,'Market Data'!$U$5:$AL$5,0))</x:f>
        <x:v>-0.020633557788863555</x:v>
      </x:c>
      <x:c r="AA106" s="101" t="n">
        <x:f>INDEX('Market Data'!$U108:$AL108,1,MATCH('Portfolio'!$B$10,'Market Data'!$U$5:$AL$5,0))</x:f>
        <x:v>-0.00912103426891464</x:v>
      </x:c>
      <x:c r="AB106" s="101" t="n">
        <x:f>INDEX('Market Data'!$U108:$AL108,1,MATCH('Portfolio'!$B$11,'Market Data'!$U$5:$AL$5,0))</x:f>
        <x:v>-0.0106763362999589</x:v>
      </x:c>
      <x:c r="AC106" s="101" t="n">
        <x:f>INDEX('Market Data'!$U108:$AL108,1,MATCH('Portfolio'!$B$12,'Market Data'!$U$5:$AL$5,0))</x:f>
        <x:v>-0.014048680044494555</x:v>
      </x:c>
      <x:c r="AD106" s="101" t="n">
        <x:f>INDEX('Market Data'!$U108:$AL108,1,MATCH('Portfolio'!$B$13,'Market Data'!$U$5:$AL$5,0))</x:f>
        <x:v>0.002723144858072235</x:v>
      </x:c>
      <x:c r="AE106" s="101" t="n">
        <x:f>INDEX('Market Data'!$U108:$AL108,1,MATCH("SPY",'Market Data'!$U$5:$AL$5,0))</x:f>
        <x:v>0.002723144858072235</x:v>
      </x:c>
      <x:c r="AF106" s="101" t="n">
        <x:f>INDEX('Market Data'!$U108:$AL108,1,MATCH("QQQ",'Market Data'!$U$5:$AL$5,0))</x:f>
        <x:v>0.00600023569930852</x:v>
      </x:c>
      <x:c r="AG106" s="101" t="n">
        <x:f>INDEX('Market Data'!$U108:$AL108,1,MATCH("TLT",'Market Data'!$U$5:$AL$5,0))</x:f>
        <x:v>0.0005384735755837866</x:v>
      </x:c>
      <x:c r="AH106" s="101" t="n">
        <x:f>INDEX('Market Data'!$U108:$AL108,1,MATCH("HYG",'Market Data'!$U$5:$AL$5,0))</x:f>
        <x:v>-0.0007634563667289207</x:v>
      </x:c>
      <x:c r="AI106" s="101" t="n">
        <x:f>INDEX('Market Data'!$U108:$AL108,1,MATCH("GLD",'Market Data'!$U$5:$AL$5,0))</x:f>
        <x:v>-0.014048680044494555</x:v>
      </x:c>
      <x:c r="AJ106" s="101" t="n">
        <x:f>INDEX('Market Data'!$U108:$AL108,1,MATCH("UUP",'Market Data'!$U$5:$AL$5,0))</x:f>
        <x:v>0.0036153428062684068</x:v>
      </x:c>
      <x:c r="AK106" s="101" t="n">
        <x:f>INDEX('Market Data'!$U108:$AL108,1,MATCH("USO",'Market Data'!$U$5:$AL$5,0))</x:f>
        <x:v>0.04965530903983684</x:v>
      </x:c>
      <x:c r="AL106" s="101" t="n">
        <x:f>INDEX('Market Data'!$U108:$AL108,1,MATCH('Portfolio'!$D$20,'Market Data'!$U$5:$AL$5,0))</x:f>
        <x:v>0.002723144858072235</x:v>
      </x:c>
      <x:c r="AM106" s="74" t="str">
        <x:v>Jun 26</x:v>
      </x:c>
      <x:c r="AN106" s="74"/>
      <x:c r="AO106" s="74"/>
      <x:c r="AP106" s="74"/>
      <x:c r="AQ106" s="74"/>
      <x:c r="AR106" s="74"/>
      <x:c r="AS106" s="74"/>
      <x:c r="AT106" s="11" t="n">
        <x:f>A106</x:f>
        <x:v>46174</x:v>
      </x:c>
      <x:c r="AU106" s="13" t="n">
        <x:f>B106</x:f>
        <x:v>0.02468398495822762</x:v>
      </x:c>
      <x:c r="AV106" s="13" t="n">
        <x:f>'Market Data'!U108</x:f>
        <x:v>0.002723144858072235</x:v>
      </x:c>
      <x:c r="AW106" s="13" t="n">
        <x:f>'Market Data'!W108-'Market Data'!U108</x:f>
        <x:v>-0.007715699903217188</x:v>
      </x:c>
      <x:c r="AX106" s="13" t="n">
        <x:f>'Market Data'!X108-'Market Data'!U108</x:f>
        <x:v>0.000823203987496024</x:v>
      </x:c>
      <x:c r="AY106" s="13" t="n">
        <x:f>'Market Data'!Y108-'Market Data'!U108</x:f>
        <x:v>0.014236333506804533</x:v>
      </x:c>
      <x:c r="AZ106" s="35" t="n">
        <x:f>AZ105*(1+AV106)</x:f>
        <x:v>1.1133562914556039</x:v>
      </x:c>
      <x:c r="BA106" s="35" t="n">
        <x:f>BA105*(1+AW106)</x:f>
        <x:v>1.0473496683178</x:v>
      </x:c>
      <x:c r="BB106" s="35" t="n">
        <x:f>BB105*(1+AX106)</x:f>
        <x:v>1.1321227180214732</x:v>
      </x:c>
      <x:c r="BC106" s="35" t="n">
        <x:f>BC105*(1+AY106)</x:f>
        <x:v>1.306380910681419</x:v>
      </x:c>
      <x:c r="BG106" s="13" t="n">
        <x:f>0.5*AI106+0.5*AK106</x:f>
        <x:v>0.01780331449767114</x:v>
      </x:c>
      <x:c r="BH106" s="13" t="n">
        <x:f>0.5*AJ106-0.5*AG106</x:f>
        <x:v>0.00153843461534231</x:v>
      </x:c>
    </x:row>
    <x:row r="107">
      <x:c r="A107" s="100" t="n">
        <x:f>'Market Data'!A109</x:f>
        <x:v>46175</x:v>
      </x:c>
      <x:c r="B107" s="101" t="n">
        <x:f>'Portfolio'!$F$6*INDEX('Market Data'!$U109:$AL109,1,MATCH('Portfolio'!$B$6,'Market Data'!$U$5:$AL$5,0))+'Portfolio'!$F$7*INDEX('Market Data'!$U109:$AL109,1,MATCH('Portfolio'!$B$7,'Market Data'!$U$5:$AL$5,0))+'Portfolio'!$F$8*INDEX('Market Data'!$U109:$AL109,1,MATCH('Portfolio'!$B$8,'Market Data'!$U$5:$AL$5,0))+'Portfolio'!$F$9*INDEX('Market Data'!$U109:$AL109,1,MATCH('Portfolio'!$B$9,'Market Data'!$U$5:$AL$5,0))+'Portfolio'!$F$10*INDEX('Market Data'!$U109:$AL109,1,MATCH('Portfolio'!$B$10,'Market Data'!$U$5:$AL$5,0))+'Portfolio'!$F$11*INDEX('Market Data'!$U109:$AL109,1,MATCH('Portfolio'!$B$11,'Market Data'!$U$5:$AL$5,0))+'Portfolio'!$F$12*INDEX('Market Data'!$U109:$AL109,1,MATCH('Portfolio'!$B$12,'Market Data'!$U$5:$AL$5,0))+'Portfolio'!$F$13*INDEX('Market Data'!$U109:$AL109,1,MATCH('Portfolio'!$B$13,'Market Data'!$U$5:$AL$5,0))</x:f>
        <x:v>0.00605927184560649</x:v>
      </x:c>
      <x:c r="C107" s="101" t="n">
        <x:f>-'Portfolio'!$D$24*INDEX('Market Data'!$U109:$AL109,1,MATCH('Portfolio'!$D$20,'Market Data'!$U$5:$AL$5,0))</x:f>
        <x:v>-0.0009987717589630357</x:v>
      </x:c>
      <x:c r="D107" s="101" t="n">
        <x:f>B107+C107</x:f>
        <x:v>0.0050605000866434545</x:v>
      </x:c>
      <x:c r="E107" s="101" t="n">
        <x:f>'Market Data'!U109</x:f>
        <x:v>0.0013579151752256546</x:v>
      </x:c>
      <x:c r="F107" s="101" t="n">
        <x:f>'Market Data'!V109</x:f>
        <x:v>0.004604508800567064</x:v>
      </x:c>
      <x:c r="G107" s="101" t="n">
        <x:f>'Market Data'!W109</x:f>
        <x:v>0.009273926121255993</x:v>
      </x:c>
      <x:c r="H107" s="102" t="n">
        <x:f>H106*(1+B107)</x:f>
        <x:v>1.369584395604606</x:v>
      </x:c>
      <x:c r="I107" s="102" t="n">
        <x:f>I106*(1+D107)</x:f>
        <x:v>1.2683824190241677</x:v>
      </x:c>
      <x:c r="J107" s="102" t="n">
        <x:f>J106*(1+E107)</x:f>
        <x:v>1.1148681348592044</x:v>
      </x:c>
      <x:c r="K107" s="102" t="n">
        <x:f>K106*(1+F107)</x:f>
        <x:v>1.2185229145369108</x:v>
      </x:c>
      <x:c r="L107" s="102" t="n">
        <x:f>L106*(1+G107)</x:f>
        <x:v>1.1744465360041518</x:v>
      </x:c>
      <x:c r="M107" s="102" t="n">
        <x:f>MAX(M106,H107)</x:f>
        <x:v>1.369584395604606</x:v>
      </x:c>
      <x:c r="N107" s="98" t="n">
        <x:f>H107/M107-1</x:f>
        <x:v>0</x:v>
      </x:c>
      <x:c r="O107" s="102" t="n">
        <x:f>MAX(O106,I107)</x:f>
        <x:v>1.2683824190241677</x:v>
      </x:c>
      <x:c r="P107" s="98" t="n">
        <x:f>I107/O107-1</x:f>
        <x:v>0</x:v>
      </x:c>
      <x:c r="Q107" s="102" t="n">
        <x:f>MAX(Q106,J107)</x:f>
        <x:v>1.1148681348592044</x:v>
      </x:c>
      <x:c r="R107" s="98" t="n">
        <x:f>J107/Q107-1</x:f>
        <x:v>0</x:v>
      </x:c>
      <x:c r="S107" s="102" t="n">
        <x:f>MAX(S106,K107)</x:f>
        <x:v>1.2185229145369108</x:v>
      </x:c>
      <x:c r="T107" s="98" t="n">
        <x:f>K107/S107-1</x:f>
        <x:v>0</x:v>
      </x:c>
      <x:c r="U107" s="102" t="n">
        <x:f>MAX(U106,L107)</x:f>
        <x:v>1.1759365767521044</x:v>
      </x:c>
      <x:c r="V107" s="98" t="n">
        <x:f>L107/U107-1</x:f>
        <x:v>-0.0012671097892609229</x:v>
      </x:c>
      <x:c r="W107" s="101" t="n">
        <x:f>INDEX('Market Data'!$U109:$AL109,1,MATCH('Portfolio'!$B$6,'Market Data'!$U$5:$AL$5,0))</x:f>
        <x:v>-0.006864017859425142</x:v>
      </x:c>
      <x:c r="X107" s="101" t="n">
        <x:f>INDEX('Market Data'!$U109:$AL109,1,MATCH('Portfolio'!$B$7,'Market Data'!$U$5:$AL$5,0))</x:f>
        <x:v>0.02761936786742747</x:v>
      </x:c>
      <x:c r="Y107" s="101" t="n">
        <x:f>INDEX('Market Data'!$U109:$AL109,1,MATCH('Portfolio'!$B$8,'Market Data'!$U$5:$AL$5,0))</x:f>
        <x:v>0.02538844927963768</x:v>
      </x:c>
      <x:c r="Z107" s="101" t="n">
        <x:f>INDEX('Market Data'!$U109:$AL109,1,MATCH('Portfolio'!$B$9,'Market Data'!$U$5:$AL$5,0))</x:f>
        <x:v>-0.01667887387073952</x:v>
      </x:c>
      <x:c r="AA107" s="101" t="n">
        <x:f>INDEX('Market Data'!$U109:$AL109,1,MATCH('Portfolio'!$B$10,'Market Data'!$U$5:$AL$5,0))</x:f>
        <x:v>0.014768341793673478</x:v>
      </x:c>
      <x:c r="AB107" s="101" t="n">
        <x:f>INDEX('Market Data'!$U109:$AL109,1,MATCH('Portfolio'!$B$11,'Market Data'!$U$5:$AL$5,0))</x:f>
        <x:v>0.008624840564315006</x:v>
      </x:c>
      <x:c r="AC107" s="101" t="n">
        <x:f>INDEX('Market Data'!$U109:$AL109,1,MATCH('Portfolio'!$B$12,'Market Data'!$U$5:$AL$5,0))</x:f>
        <x:v>0.001677776649860796</x:v>
      </x:c>
      <x:c r="AD107" s="101" t="n">
        <x:f>INDEX('Market Data'!$U109:$AL109,1,MATCH('Portfolio'!$B$13,'Market Data'!$U$5:$AL$5,0))</x:f>
        <x:v>0.0013579151752256546</x:v>
      </x:c>
      <x:c r="AE107" s="101" t="n">
        <x:f>INDEX('Market Data'!$U109:$AL109,1,MATCH("SPY",'Market Data'!$U$5:$AL$5,0))</x:f>
        <x:v>0.0013579151752256546</x:v>
      </x:c>
      <x:c r="AF107" s="101" t="n">
        <x:f>INDEX('Market Data'!$U109:$AL109,1,MATCH("QQQ",'Market Data'!$U$5:$AL$5,0))</x:f>
        <x:v>0.004604508800567064</x:v>
      </x:c>
      <x:c r="AG107" s="101" t="n">
        <x:f>INDEX('Market Data'!$U109:$AL109,1,MATCH("TLT",'Market Data'!$U$5:$AL$5,0))</x:f>
        <x:v>0.002105960078321978</x:v>
      </x:c>
      <x:c r="AH107" s="101" t="n">
        <x:f>INDEX('Market Data'!$U109:$AL109,1,MATCH("HYG",'Market Data'!$U$5:$AL$5,0))</x:f>
        <x:v>0.0007516241541682955</x:v>
      </x:c>
      <x:c r="AI107" s="101" t="n">
        <x:f>INDEX('Market Data'!$U109:$AL109,1,MATCH("GLD",'Market Data'!$U$5:$AL$5,0))</x:f>
        <x:v>0.001677776649860796</x:v>
      </x:c>
      <x:c r="AJ107" s="101" t="n">
        <x:f>INDEX('Market Data'!$U109:$AL109,1,MATCH("UUP",'Market Data'!$U$5:$AL$5,0))</x:f>
        <x:v>0</x:v>
      </x:c>
      <x:c r="AK107" s="101" t="n">
        <x:f>INDEX('Market Data'!$U109:$AL109,1,MATCH("USO",'Market Data'!$U$5:$AL$5,0))</x:f>
        <x:v>0.013062762158383201</x:v>
      </x:c>
      <x:c r="AL107" s="101" t="n">
        <x:f>INDEX('Market Data'!$U109:$AL109,1,MATCH('Portfolio'!$D$20,'Market Data'!$U$5:$AL$5,0))</x:f>
        <x:v>0.0013579151752256546</x:v>
      </x:c>
      <x:c r="AM107" s="74" t="str"/>
      <x:c r="AN107" s="74"/>
      <x:c r="AO107" s="74"/>
      <x:c r="AP107" s="74"/>
      <x:c r="AQ107" s="74"/>
      <x:c r="AR107" s="74"/>
      <x:c r="AS107" s="74"/>
      <x:c r="AT107" s="11" t="n">
        <x:f>A107</x:f>
        <x:v>46175</x:v>
      </x:c>
      <x:c r="AU107" s="13" t="n">
        <x:f>B107</x:f>
        <x:v>0.00605927184560649</x:v>
      </x:c>
      <x:c r="AV107" s="13" t="n">
        <x:f>'Market Data'!U109</x:f>
        <x:v>0.0013579151752256546</x:v>
      </x:c>
      <x:c r="AW107" s="13" t="n">
        <x:f>'Market Data'!W109-'Market Data'!U109</x:f>
        <x:v>0.007916010946030339</x:v>
      </x:c>
      <x:c r="AX107" s="13" t="n">
        <x:f>'Market Data'!X109-'Market Data'!U109</x:f>
        <x:v>0.027355106164159038</x:v>
      </x:c>
      <x:c r="AY107" s="13" t="n">
        <x:f>'Market Data'!Y109-'Market Data'!U109</x:f>
        <x:v>0.009660504602353237</x:v>
      </x:c>
      <x:c r="AZ107" s="35" t="n">
        <x:f>AZ106*(1+AV107)</x:f>
        <x:v>1.1148681348592044</x:v>
      </x:c>
      <x:c r="BA107" s="35" t="n">
        <x:f>BA106*(1+AW107)</x:f>
        <x:v>1.055640499756525</x:v>
      </x:c>
      <x:c r="BB107" s="35" t="n">
        <x:f>BB106*(1+AX107)</x:f>
        <x:v>1.1630920551638069</x:v>
      </x:c>
      <x:c r="BC107" s="35" t="n">
        <x:f>BC106*(1+AY107)</x:f>
        <x:v>1.3190012094814834</x:v>
      </x:c>
      <x:c r="BG107" s="13" t="n">
        <x:f>0.5*AI107+0.5*AK107</x:f>
        <x:v>0.0073702694041219985</x:v>
      </x:c>
      <x:c r="BH107" s="13" t="n">
        <x:f>0.5*AJ107-0.5*AG107</x:f>
        <x:v>-0.001052980039160989</x:v>
      </x:c>
    </x:row>
    <x:row r="108">
      <x:c r="A108" s="100" t="n">
        <x:f>'Market Data'!A110</x:f>
        <x:v>46176</x:v>
      </x:c>
      <x:c r="B108" s="101" t="n">
        <x:f>'Portfolio'!$F$6*INDEX('Market Data'!$U110:$AL110,1,MATCH('Portfolio'!$B$6,'Market Data'!$U$5:$AL$5,0))+'Portfolio'!$F$7*INDEX('Market Data'!$U110:$AL110,1,MATCH('Portfolio'!$B$7,'Market Data'!$U$5:$AL$5,0))+'Portfolio'!$F$8*INDEX('Market Data'!$U110:$AL110,1,MATCH('Portfolio'!$B$8,'Market Data'!$U$5:$AL$5,0))+'Portfolio'!$F$9*INDEX('Market Data'!$U110:$AL110,1,MATCH('Portfolio'!$B$9,'Market Data'!$U$5:$AL$5,0))+'Portfolio'!$F$10*INDEX('Market Data'!$U110:$AL110,1,MATCH('Portfolio'!$B$10,'Market Data'!$U$5:$AL$5,0))+'Portfolio'!$F$11*INDEX('Market Data'!$U110:$AL110,1,MATCH('Portfolio'!$B$11,'Market Data'!$U$5:$AL$5,0))+'Portfolio'!$F$12*INDEX('Market Data'!$U110:$AL110,1,MATCH('Portfolio'!$B$12,'Market Data'!$U$5:$AL$5,0))+'Portfolio'!$F$13*INDEX('Market Data'!$U110:$AL110,1,MATCH('Portfolio'!$B$13,'Market Data'!$U$5:$AL$5,0))</x:f>
        <x:v>-0.006871492875662388</x:v>
      </x:c>
      <x:c r="C108" s="101" t="n">
        <x:f>-'Portfolio'!$D$24*INDEX('Market Data'!$U110:$AL110,1,MATCH('Portfolio'!$D$20,'Market Data'!$U$5:$AL$5,0))</x:f>
        <x:v>0.005161253133197249</x:v>
      </x:c>
      <x:c r="D108" s="101" t="n">
        <x:f>B108+C108</x:f>
        <x:v>-0.0017102397424651385</x:v>
      </x:c>
      <x:c r="E108" s="101" t="n">
        <x:f>'Market Data'!U110</x:f>
        <x:v>-0.00701716271996522</x:v>
      </x:c>
      <x:c r="F108" s="101" t="n">
        <x:f>'Market Data'!V110</x:f>
        <x:v>-0.002613320951729392</x:v>
      </x:c>
      <x:c r="G108" s="101" t="n">
        <x:f>'Market Data'!W110</x:f>
        <x:v>-0.013680275224919991</x:v>
      </x:c>
      <x:c r="H108" s="102" t="n">
        <x:f>H107*(1+B108)</x:f>
        <x:v>1.3601733061875907</x:v>
      </x:c>
      <x:c r="I108" s="102" t="n">
        <x:f>I107*(1+D108)</x:f>
        <x:v>1.2662131810025086</x:v>
      </x:c>
      <x:c r="J108" s="102" t="n">
        <x:f>J107*(1+E108)</x:f>
        <x:v>1.1070449237455933</x:v>
      </x:c>
      <x:c r="K108" s="102" t="n">
        <x:f>K107*(1+F108)</x:f>
        <x:v>1.215338523074189</x:v>
      </x:c>
      <x:c r="L108" s="102" t="n">
        <x:f>L107*(1+G108)</x:f>
        <x:v>1.158379784154661</x:v>
      </x:c>
      <x:c r="M108" s="102" t="n">
        <x:f>MAX(M107,H108)</x:f>
        <x:v>1.369584395604606</x:v>
      </x:c>
      <x:c r="N108" s="98" t="n">
        <x:f>H108/M108-1</x:f>
        <x:v>-0.006871492875662355</x:v>
      </x:c>
      <x:c r="O108" s="102" t="n">
        <x:f>MAX(O107,I108)</x:f>
        <x:v>1.2683824190241677</x:v>
      </x:c>
      <x:c r="P108" s="98" t="n">
        <x:f>I108/O108-1</x:f>
        <x:v>-0.0017102397424650917</x:v>
      </x:c>
      <x:c r="Q108" s="102" t="n">
        <x:f>MAX(Q107,J108)</x:f>
        <x:v>1.1148681348592044</x:v>
      </x:c>
      <x:c r="R108" s="98" t="n">
        <x:f>J108/Q108-1</x:f>
        <x:v>-0.00701716271996522</x:v>
      </x:c>
      <x:c r="S108" s="102" t="n">
        <x:f>MAX(S107,K108)</x:f>
        <x:v>1.2185229145369108</x:v>
      </x:c>
      <x:c r="T108" s="98" t="n">
        <x:f>K108/S108-1</x:f>
        <x:v>-0.002613320951729392</x:v>
      </x:c>
      <x:c r="U108" s="102" t="n">
        <x:f>MAX(U107,L108)</x:f>
        <x:v>1.1759365767521044</x:v>
      </x:c>
      <x:c r="V108" s="98" t="n">
        <x:f>L108/U108-1</x:f>
        <x:v>-0.014930050603523704</x:v>
      </x:c>
      <x:c r="W108" s="101" t="n">
        <x:f>INDEX('Market Data'!$U110:$AL110,1,MATCH('Portfolio'!$B$6,'Market Data'!$U$5:$AL$5,0))</x:f>
        <x:v>-0.0362175484022057</x:v>
      </x:c>
      <x:c r="X108" s="101" t="n">
        <x:f>INDEX('Market Data'!$U110:$AL110,1,MATCH('Portfolio'!$B$7,'Market Data'!$U$5:$AL$5,0))</x:f>
        <x:v>0.014538136980731142</x:v>
      </x:c>
      <x:c r="Y108" s="101" t="n">
        <x:f>INDEX('Market Data'!$U110:$AL110,1,MATCH('Portfolio'!$B$8,'Market Data'!$U$5:$AL$5,0))</x:f>
        <x:v>-0.0223868396509197</x:v>
      </x:c>
      <x:c r="Z108" s="101" t="n">
        <x:f>INDEX('Market Data'!$U110:$AL110,1,MATCH('Portfolio'!$B$9,'Market Data'!$U$5:$AL$5,0))</x:f>
        <x:v>0.013748007907600224</x:v>
      </x:c>
      <x:c r="AA108" s="101" t="n">
        <x:f>INDEX('Market Data'!$U110:$AL110,1,MATCH('Portfolio'!$B$10,'Market Data'!$U$5:$AL$5,0))</x:f>
        <x:v>-0.0003653631645685884</x:v>
      </x:c>
      <x:c r="AB108" s="101" t="n">
        <x:f>INDEX('Market Data'!$U110:$AL110,1,MATCH('Portfolio'!$B$11,'Market Data'!$U$5:$AL$5,0))</x:f>
        <x:v>0.0079222587758494</x:v>
      </x:c>
      <x:c r="AC108" s="101" t="n">
        <x:f>INDEX('Market Data'!$U110:$AL110,1,MATCH('Portfolio'!$B$12,'Market Data'!$U$5:$AL$5,0))</x:f>
        <x:v>-0.009904155768766576</x:v>
      </x:c>
      <x:c r="AD108" s="101" t="n">
        <x:f>INDEX('Market Data'!$U110:$AL110,1,MATCH('Portfolio'!$B$13,'Market Data'!$U$5:$AL$5,0))</x:f>
        <x:v>-0.00701716271996522</x:v>
      </x:c>
      <x:c r="AE108" s="101" t="n">
        <x:f>INDEX('Market Data'!$U110:$AL110,1,MATCH("SPY",'Market Data'!$U$5:$AL$5,0))</x:f>
        <x:v>-0.00701716271996522</x:v>
      </x:c>
      <x:c r="AF108" s="101" t="n">
        <x:f>INDEX('Market Data'!$U110:$AL110,1,MATCH("QQQ",'Market Data'!$U$5:$AL$5,0))</x:f>
        <x:v>-0.002613320951729392</x:v>
      </x:c>
      <x:c r="AG108" s="101" t="n">
        <x:f>INDEX('Market Data'!$U110:$AL110,1,MATCH("TLT",'Market Data'!$U$5:$AL$5,0))</x:f>
        <x:v>-0.003969594883797445</x:v>
      </x:c>
      <x:c r="AH108" s="101" t="n">
        <x:f>INDEX('Market Data'!$U110:$AL110,1,MATCH("HYG",'Market Data'!$U$5:$AL$5,0))</x:f>
        <x:v>-0.0027534976514969056</x:v>
      </x:c>
      <x:c r="AI108" s="101" t="n">
        <x:f>INDEX('Market Data'!$U110:$AL110,1,MATCH("GLD",'Market Data'!$U$5:$AL$5,0))</x:f>
        <x:v>-0.009904155768766576</x:v>
      </x:c>
      <x:c r="AJ108" s="101" t="n">
        <x:f>INDEX('Market Data'!$U110:$AL110,1,MATCH("UUP",'Market Data'!$U$5:$AL$5,0))</x:f>
        <x:v>0.003602319187507863</x:v>
      </x:c>
      <x:c r="AK108" s="101" t="n">
        <x:f>INDEX('Market Data'!$U110:$AL110,1,MATCH("USO",'Market Data'!$U$5:$AL$5,0))</x:f>
        <x:v>0.026152809981450975</x:v>
      </x:c>
      <x:c r="AL108" s="101" t="n">
        <x:f>INDEX('Market Data'!$U110:$AL110,1,MATCH('Portfolio'!$D$20,'Market Data'!$U$5:$AL$5,0))</x:f>
        <x:v>-0.00701716271996522</x:v>
      </x:c>
      <x:c r="AM108" s="74" t="str"/>
      <x:c r="AN108" s="74"/>
      <x:c r="AO108" s="74"/>
      <x:c r="AP108" s="74"/>
      <x:c r="AQ108" s="74"/>
      <x:c r="AR108" s="74"/>
      <x:c r="AS108" s="74"/>
      <x:c r="AT108" s="11" t="n">
        <x:f>A108</x:f>
        <x:v>46176</x:v>
      </x:c>
      <x:c r="AU108" s="13" t="n">
        <x:f>B108</x:f>
        <x:v>-0.006871492875662388</x:v>
      </x:c>
      <x:c r="AV108" s="13" t="n">
        <x:f>'Market Data'!U110</x:f>
        <x:v>-0.00701716271996522</x:v>
      </x:c>
      <x:c r="AW108" s="13" t="n">
        <x:f>'Market Data'!W110-'Market Data'!U110</x:f>
        <x:v>-0.006663112504954771</x:v>
      </x:c>
      <x:c r="AX108" s="13" t="n">
        <x:f>'Market Data'!X110-'Market Data'!U110</x:f>
        <x:v>0.01766035916243658</x:v>
      </x:c>
      <x:c r="AY108" s="13" t="n">
        <x:f>'Market Data'!Y110-'Market Data'!U110</x:f>
        <x:v>0.00284441775530353</x:v>
      </x:c>
      <x:c r="AZ108" s="35" t="n">
        <x:f>AZ107*(1+AV108)</x:f>
        <x:v>1.1070449237455933</x:v>
      </x:c>
      <x:c r="BA108" s="35" t="n">
        <x:f>BA107*(1+AW108)</x:f>
        <x:v>1.0486066483418606</x:v>
      </x:c>
      <x:c r="BB108" s="35" t="n">
        <x:f>BB107*(1+AX108)</x:f>
        <x:v>1.183632678596976</x:v>
      </x:c>
      <x:c r="BC108" s="35" t="n">
        <x:f>BC107*(1+AY108)</x:f>
        <x:v>1.3227529999409993</x:v>
      </x:c>
      <x:c r="BG108" s="13" t="n">
        <x:f>0.5*AI108+0.5*AK108</x:f>
        <x:v>0.0081243271063422</x:v>
      </x:c>
      <x:c r="BH108" s="13" t="n">
        <x:f>0.5*AJ108-0.5*AG108</x:f>
        <x:v>0.003785957035652654</x:v>
      </x:c>
    </x:row>
    <x:row r="109">
      <x:c r="A109" s="100" t="n">
        <x:f>'Market Data'!A111</x:f>
        <x:v>46177</x:v>
      </x:c>
      <x:c r="B109" s="101" t="n">
        <x:f>'Portfolio'!$F$6*INDEX('Market Data'!$U111:$AL111,1,MATCH('Portfolio'!$B$6,'Market Data'!$U$5:$AL$5,0))+'Portfolio'!$F$7*INDEX('Market Data'!$U111:$AL111,1,MATCH('Portfolio'!$B$7,'Market Data'!$U$5:$AL$5,0))+'Portfolio'!$F$8*INDEX('Market Data'!$U111:$AL111,1,MATCH('Portfolio'!$B$8,'Market Data'!$U$5:$AL$5,0))+'Portfolio'!$F$9*INDEX('Market Data'!$U111:$AL111,1,MATCH('Portfolio'!$B$9,'Market Data'!$U$5:$AL$5,0))+'Portfolio'!$F$10*INDEX('Market Data'!$U111:$AL111,1,MATCH('Portfolio'!$B$10,'Market Data'!$U$5:$AL$5,0))+'Portfolio'!$F$11*INDEX('Market Data'!$U111:$AL111,1,MATCH('Portfolio'!$B$11,'Market Data'!$U$5:$AL$5,0))+'Portfolio'!$F$12*INDEX('Market Data'!$U111:$AL111,1,MATCH('Portfolio'!$B$12,'Market Data'!$U$5:$AL$5,0))+'Portfolio'!$F$13*INDEX('Market Data'!$U111:$AL111,1,MATCH('Portfolio'!$B$13,'Market Data'!$U$5:$AL$5,0))</x:f>
        <x:v>0.00826301510719587</x:v>
      </x:c>
      <x:c r="C109" s="101" t="n">
        <x:f>-'Portfolio'!$D$24*INDEX('Market Data'!$U111:$AL111,1,MATCH('Portfolio'!$D$20,'Market Data'!$U$5:$AL$5,0))</x:f>
        <x:v>-0.0027792554926847133</x:v>
      </x:c>
      <x:c r="D109" s="101" t="n">
        <x:f>B109+C109</x:f>
        <x:v>0.005483759614511157</x:v>
      </x:c>
      <x:c r="E109" s="101" t="n">
        <x:f>'Market Data'!U111</x:f>
        <x:v>0.003778634283035931</x:v>
      </x:c>
      <x:c r="F109" s="101" t="n">
        <x:f>'Market Data'!V111</x:f>
        <x:v>-0.004837372714978083</x:v>
      </x:c>
      <x:c r="G109" s="101" t="n">
        <x:f>'Market Data'!W111</x:f>
        <x:v>0.01508671561734043</x:v>
      </x:c>
      <x:c r="H109" s="102" t="n">
        <x:f>H108*(1+B109)</x:f>
        <x:v>1.3714124387650233</x:v>
      </x:c>
      <x:c r="I109" s="102" t="n">
        <x:f>I108*(1+D109)</x:f>
        <x:v>1.273156789707852</x:v>
      </x:c>
      <x:c r="J109" s="102" t="n">
        <x:f>J108*(1+E109)</x:f>
        <x:v>1.1112280416473193</x:v>
      </x:c>
      <x:c r="K109" s="102" t="n">
        <x:f>K108*(1+F109)</x:f>
        <x:v>1.2094594776632082</x:v>
      </x:c>
      <x:c r="L109" s="102" t="n">
        <x:f>L108*(1+G109)</x:f>
        <x:v>1.1758559305350786</x:v>
      </x:c>
      <x:c r="M109" s="102" t="n">
        <x:f>MAX(M108,H109)</x:f>
        <x:v>1.3714124387650233</x:v>
      </x:c>
      <x:c r="N109" s="98" t="n">
        <x:f>H109/M109-1</x:f>
        <x:v>0</x:v>
      </x:c>
      <x:c r="O109" s="102" t="n">
        <x:f>MAX(O108,I109)</x:f>
        <x:v>1.273156789707852</x:v>
      </x:c>
      <x:c r="P109" s="98" t="n">
        <x:f>I109/O109-1</x:f>
        <x:v>0</x:v>
      </x:c>
      <x:c r="Q109" s="102" t="n">
        <x:f>MAX(Q108,J109)</x:f>
        <x:v>1.1148681348592044</x:v>
      </x:c>
      <x:c r="R109" s="98" t="n">
        <x:f>J109/Q109-1</x:f>
        <x:v>-0.00326504372855263</x:v>
      </x:c>
      <x:c r="S109" s="102" t="n">
        <x:f>MAX(S108,K109)</x:f>
        <x:v>1.2185229145369108</x:v>
      </x:c>
      <x:c r="T109" s="98" t="n">
        <x:f>K109/S109-1</x:f>
        <x:v>-0.007438052059240197</x:v>
      </x:c>
      <x:c r="U109" s="102" t="n">
        <x:f>MAX(U108,L109)</x:f>
        <x:v>1.1759365767521044</x:v>
      </x:c>
      <x:c r="V109" s="98" t="n">
        <x:f>L109/U109-1</x:f>
        <x:v>-0.00006858041379109725</x:v>
      </x:c>
      <x:c r="W109" s="101" t="n">
        <x:f>INDEX('Market Data'!$U111:$AL111,1,MATCH('Portfolio'!$B$6,'Market Data'!$U$5:$AL$5,0))</x:f>
        <x:v>0.019393936372648524</x:v>
      </x:c>
      <x:c r="X109" s="101" t="n">
        <x:f>INDEX('Market Data'!$U111:$AL111,1,MATCH('Portfolio'!$B$7,'Market Data'!$U$5:$AL$5,0))</x:f>
        <x:v>-0.0774103794672013</x:v>
      </x:c>
      <x:c r="Y109" s="101" t="n">
        <x:f>INDEX('Market Data'!$U111:$AL111,1,MATCH('Portfolio'!$B$8,'Market Data'!$U$5:$AL$5,0))</x:f>
        <x:v>0.018846341050567483</x:v>
      </x:c>
      <x:c r="Z109" s="101" t="n">
        <x:f>INDEX('Market Data'!$U111:$AL111,1,MATCH('Portfolio'!$B$9,'Market Data'!$U$5:$AL$5,0))</x:f>
        <x:v>0.043094965052715484</x:v>
      </x:c>
      <x:c r="AA109" s="101" t="n">
        <x:f>INDEX('Market Data'!$U111:$AL111,1,MATCH('Portfolio'!$B$10,'Market Data'!$U$5:$AL$5,0))</x:f>
        <x:v>0.033372080535216675</x:v>
      </x:c>
      <x:c r="AB109" s="101" t="n">
        <x:f>INDEX('Market Data'!$U111:$AL111,1,MATCH('Portfolio'!$B$11,'Market Data'!$U$5:$AL$5,0))</x:f>
        <x:v>0.010937414990890737</x:v>
      </x:c>
      <x:c r="AC109" s="101" t="n">
        <x:f>INDEX('Market Data'!$U111:$AL111,1,MATCH('Portfolio'!$B$12,'Market Data'!$U$5:$AL$5,0))</x:f>
        <x:v>0.008335974543818736</x:v>
      </x:c>
      <x:c r="AD109" s="101" t="n">
        <x:f>INDEX('Market Data'!$U111:$AL111,1,MATCH('Portfolio'!$B$13,'Market Data'!$U$5:$AL$5,0))</x:f>
        <x:v>0.003778634283035931</x:v>
      </x:c>
      <x:c r="AE109" s="101" t="n">
        <x:f>INDEX('Market Data'!$U111:$AL111,1,MATCH("SPY",'Market Data'!$U$5:$AL$5,0))</x:f>
        <x:v>0.003778634283035931</x:v>
      </x:c>
      <x:c r="AF109" s="101" t="n">
        <x:f>INDEX('Market Data'!$U111:$AL111,1,MATCH("QQQ",'Market Data'!$U$5:$AL$5,0))</x:f>
        <x:v>-0.004837372714978083</x:v>
      </x:c>
      <x:c r="AG109" s="101" t="n">
        <x:f>INDEX('Market Data'!$U111:$AL111,1,MATCH("TLT",'Market Data'!$U$5:$AL$5,0))</x:f>
        <x:v>0.002227066717823689</x:v>
      </x:c>
      <x:c r="AH109" s="101" t="n">
        <x:f>INDEX('Market Data'!$U111:$AL111,1,MATCH("HYG",'Market Data'!$U$5:$AL$5,0))</x:f>
        <x:v>0.0018825904989534514</x:v>
      </x:c>
      <x:c r="AI109" s="101" t="n">
        <x:f>INDEX('Market Data'!$U111:$AL111,1,MATCH("GLD",'Market Data'!$U$5:$AL$5,0))</x:f>
        <x:v>0.008335974543818736</x:v>
      </x:c>
      <x:c r="AJ109" s="101" t="n">
        <x:f>INDEX('Market Data'!$U111:$AL111,1,MATCH("UUP",'Market Data'!$U$5:$AL$5,0))</x:f>
        <x:v>-0.0007178915048637879</x:v>
      </x:c>
      <x:c r="AK109" s="101" t="n">
        <x:f>INDEX('Market Data'!$U111:$AL111,1,MATCH("USO",'Market Data'!$U$5:$AL$5,0))</x:f>
        <x:v>-0.029248864825609844</x:v>
      </x:c>
      <x:c r="AL109" s="101" t="n">
        <x:f>INDEX('Market Data'!$U111:$AL111,1,MATCH('Portfolio'!$D$20,'Market Data'!$U$5:$AL$5,0))</x:f>
        <x:v>0.003778634283035931</x:v>
      </x:c>
      <x:c r="AM109" s="74" t="str"/>
      <x:c r="AN109" s="74"/>
      <x:c r="AO109" s="74"/>
      <x:c r="AP109" s="74"/>
      <x:c r="AQ109" s="74"/>
      <x:c r="AR109" s="74"/>
      <x:c r="AS109" s="74"/>
      <x:c r="AT109" s="11" t="n">
        <x:f>A109</x:f>
        <x:v>46177</x:v>
      </x:c>
      <x:c r="AU109" s="13" t="n">
        <x:f>B109</x:f>
        <x:v>0.00826301510719587</x:v>
      </x:c>
      <x:c r="AV109" s="13" t="n">
        <x:f>'Market Data'!U111</x:f>
        <x:v>0.003778634283035931</x:v>
      </x:c>
      <x:c r="AW109" s="13" t="n">
        <x:f>'Market Data'!W111-'Market Data'!U111</x:f>
        <x:v>0.011308081334304498</x:v>
      </x:c>
      <x:c r="AX109" s="13" t="n">
        <x:f>'Market Data'!X111-'Market Data'!U111</x:f>
        <x:v>-0.01479537140269871</x:v>
      </x:c>
      <x:c r="AY109" s="13" t="n">
        <x:f>'Market Data'!Y111-'Market Data'!U111</x:f>
        <x:v>-0.01664527748777367</x:v>
      </x:c>
      <x:c r="AZ109" s="35" t="n">
        <x:f>AZ108*(1+AV109)</x:f>
        <x:v>1.1112280416473193</x:v>
      </x:c>
      <x:c r="BA109" s="35" t="n">
        <x:f>BA108*(1+AW109)</x:f>
        <x:v>1.0604643776090028</x:v>
      </x:c>
      <x:c r="BB109" s="35" t="n">
        <x:f>BB108*(1+AX109)</x:f>
        <x:v>1.1661203935127626</x:v>
      </x:c>
      <x:c r="BC109" s="35" t="n">
        <x:f>BC108*(1+AY109)</x:f>
        <x:v>1.3007354092091963</x:v>
      </x:c>
      <x:c r="BG109" s="13" t="n">
        <x:f>0.5*AI109+0.5*AK109</x:f>
        <x:v>-0.010456445140895554</x:v>
      </x:c>
      <x:c r="BH109" s="13" t="n">
        <x:f>0.5*AJ109-0.5*AG109</x:f>
        <x:v>-0.0014724791113437385</x:v>
      </x:c>
    </x:row>
    <x:row r="110">
      <x:c r="A110" s="100" t="n">
        <x:f>'Market Data'!A112</x:f>
        <x:v>46178</x:v>
      </x:c>
      <x:c r="B110" s="101" t="n">
        <x:f>'Portfolio'!$F$6*INDEX('Market Data'!$U112:$AL112,1,MATCH('Portfolio'!$B$6,'Market Data'!$U$5:$AL$5,0))+'Portfolio'!$F$7*INDEX('Market Data'!$U112:$AL112,1,MATCH('Portfolio'!$B$7,'Market Data'!$U$5:$AL$5,0))+'Portfolio'!$F$8*INDEX('Market Data'!$U112:$AL112,1,MATCH('Portfolio'!$B$8,'Market Data'!$U$5:$AL$5,0))+'Portfolio'!$F$9*INDEX('Market Data'!$U112:$AL112,1,MATCH('Portfolio'!$B$9,'Market Data'!$U$5:$AL$5,0))+'Portfolio'!$F$10*INDEX('Market Data'!$U112:$AL112,1,MATCH('Portfolio'!$B$10,'Market Data'!$U$5:$AL$5,0))+'Portfolio'!$F$11*INDEX('Market Data'!$U112:$AL112,1,MATCH('Portfolio'!$B$11,'Market Data'!$U$5:$AL$5,0))+'Portfolio'!$F$12*INDEX('Market Data'!$U112:$AL112,1,MATCH('Portfolio'!$B$12,'Market Data'!$U$5:$AL$5,0))+'Portfolio'!$F$13*INDEX('Market Data'!$U112:$AL112,1,MATCH('Portfolio'!$B$13,'Market Data'!$U$5:$AL$5,0))</x:f>
        <x:v>-0.04613488749762396</x:v>
      </x:c>
      <x:c r="C110" s="101" t="n">
        <x:f>-'Portfolio'!$D$24*INDEX('Market Data'!$U112:$AL112,1,MATCH('Portfolio'!$D$20,'Market Data'!$U$5:$AL$5,0))</x:f>
        <x:v>0.018983269320239277</x:v>
      </x:c>
      <x:c r="D110" s="101" t="n">
        <x:f>B110+C110</x:f>
        <x:v>-0.027151618177384686</x:v>
      </x:c>
      <x:c r="E110" s="101" t="n">
        <x:f>'Market Data'!U112</x:f>
        <x:v>-0.025809369612244448</x:v>
      </x:c>
      <x:c r="F110" s="101" t="n">
        <x:f>'Market Data'!V112</x:f>
        <x:v>-0.04800098739080161</x:v>
      </x:c>
      <x:c r="G110" s="101" t="n">
        <x:f>'Market Data'!W112</x:f>
        <x:v>-0.035478251480724365</x:v>
      </x:c>
      <x:c r="H110" s="102" t="n">
        <x:f>H109*(1+B110)</x:f>
        <x:v>1.3081424801897568</x:v>
      </x:c>
      <x:c r="I110" s="102" t="n">
        <x:f>I109*(1+D110)</x:f>
        <x:v>1.2385885226737596</x:v>
      </x:c>
      <x:c r="J110" s="102" t="n">
        <x:f>J109*(1+E110)</x:f>
        <x:v>1.082547946396953</x:v>
      </x:c>
      <x:c r="K110" s="102" t="n">
        <x:f>K109*(1+F110)</x:f>
        <x:v>1.151404228526211</x:v>
      </x:c>
      <x:c r="L110" s="102" t="n">
        <x:f>L109*(1+G110)</x:f>
        <x:v>1.134138618126454</x:v>
      </x:c>
      <x:c r="M110" s="102" t="n">
        <x:f>MAX(M109,H110)</x:f>
        <x:v>1.3714124387650233</x:v>
      </x:c>
      <x:c r="N110" s="98" t="n">
        <x:f>H110/M110-1</x:f>
        <x:v>-0.046134887497623955</x:v>
      </x:c>
      <x:c r="O110" s="102" t="n">
        <x:f>MAX(O109,I110)</x:f>
        <x:v>1.273156789707852</x:v>
      </x:c>
      <x:c r="P110" s="98" t="n">
        <x:f>I110/O110-1</x:f>
        <x:v>-0.02715161817738454</x:v>
      </x:c>
      <x:c r="Q110" s="102" t="n">
        <x:f>MAX(Q109,J110)</x:f>
        <x:v>1.1148681348592044</x:v>
      </x:c>
      <x:c r="R110" s="98" t="n">
        <x:f>J110/Q110-1</x:f>
        <x:v>-0.02899014462040672</x:v>
      </x:c>
      <x:c r="S110" s="102" t="n">
        <x:f>MAX(S109,K110)</x:f>
        <x:v>1.2185229145369108</x:v>
      </x:c>
      <x:c r="T110" s="98" t="n">
        <x:f>K110/S110-1</x:f>
        <x:v>-0.055082005606934104</x:v>
      </x:c>
      <x:c r="U110" s="102" t="n">
        <x:f>MAX(U109,L110)</x:f>
        <x:v>1.1759365767521044</x:v>
      </x:c>
      <x:c r="V110" s="98" t="n">
        <x:f>L110/U110-1</x:f>
        <x:v>-0.03554439878134841</x:v>
      </x:c>
      <x:c r="W110" s="101" t="n">
        <x:f>INDEX('Market Data'!$U112:$AL112,1,MATCH('Portfolio'!$B$6,'Market Data'!$U$5:$AL$5,0))</x:f>
        <x:v>-0.06201409311178463</x:v>
      </x:c>
      <x:c r="X110" s="101" t="n">
        <x:f>INDEX('Market Data'!$U112:$AL112,1,MATCH('Portfolio'!$B$7,'Market Data'!$U$5:$AL$5,0))</x:f>
        <x:v>-0.1325201007234943</x:v>
      </x:c>
      <x:c r="Y110" s="101" t="n">
        <x:f>INDEX('Market Data'!$U112:$AL112,1,MATCH('Portfolio'!$B$8,'Market Data'!$U$5:$AL$5,0))</x:f>
        <x:v>-0.066866002659146</x:v>
      </x:c>
      <x:c r="Z110" s="101" t="n">
        <x:f>INDEX('Market Data'!$U112:$AL112,1,MATCH('Portfolio'!$B$9,'Market Data'!$U$5:$AL$5,0))</x:f>
        <x:v>0.005465386770980851</x:v>
      </x:c>
      <x:c r="AA110" s="101" t="n">
        <x:f>INDEX('Market Data'!$U112:$AL112,1,MATCH('Portfolio'!$B$10,'Market Data'!$U$5:$AL$5,0))</x:f>
        <x:v>0.004760511625581776</x:v>
      </x:c>
      <x:c r="AB110" s="101" t="n">
        <x:f>INDEX('Market Data'!$U112:$AL112,1,MATCH('Portfolio'!$B$11,'Market Data'!$U$5:$AL$5,0))</x:f>
        <x:v>-0.000493596852397471</x:v>
      </x:c>
      <x:c r="AC110" s="101" t="n">
        <x:f>INDEX('Market Data'!$U112:$AL112,1,MATCH('Portfolio'!$B$12,'Market Data'!$U$5:$AL$5,0))</x:f>
        <x:v>-0.036545333189379026</x:v>
      </x:c>
      <x:c r="AD110" s="101" t="n">
        <x:f>INDEX('Market Data'!$U112:$AL112,1,MATCH('Portfolio'!$B$13,'Market Data'!$U$5:$AL$5,0))</x:f>
        <x:v>-0.025809369612244448</x:v>
      </x:c>
      <x:c r="AE110" s="101" t="n">
        <x:f>INDEX('Market Data'!$U112:$AL112,1,MATCH("SPY",'Market Data'!$U$5:$AL$5,0))</x:f>
        <x:v>-0.025809369612244448</x:v>
      </x:c>
      <x:c r="AF110" s="101" t="n">
        <x:f>INDEX('Market Data'!$U112:$AL112,1,MATCH("QQQ",'Market Data'!$U$5:$AL$5,0))</x:f>
        <x:v>-0.04800098739080161</x:v>
      </x:c>
      <x:c r="AG110" s="101" t="n">
        <x:f>INDEX('Market Data'!$U112:$AL112,1,MATCH("TLT",'Market Data'!$U$5:$AL$5,0))</x:f>
        <x:v>-0.005146156811097868</x:v>
      </x:c>
      <x:c r="AH110" s="101" t="n">
        <x:f>INDEX('Market Data'!$U112:$AL112,1,MATCH("HYG",'Market Data'!$U$5:$AL$5,0))</x:f>
        <x:v>-0.005010678686397374</x:v>
      </x:c>
      <x:c r="AI110" s="101" t="n">
        <x:f>INDEX('Market Data'!$U112:$AL112,1,MATCH("GLD",'Market Data'!$U$5:$AL$5,0))</x:f>
        <x:v>-0.036545333189379026</x:v>
      </x:c>
      <x:c r="AJ110" s="101" t="n">
        <x:f>INDEX('Market Data'!$U112:$AL112,1,MATCH("UUP",'Market Data'!$U$5:$AL$5,0))</x:f>
        <x:v>0.0064655281677161724</x:v>
      </x:c>
      <x:c r="AK110" s="101" t="n">
        <x:f>INDEX('Market Data'!$U112:$AL112,1,MATCH("USO",'Market Data'!$U$5:$AL$5,0))</x:f>
        <x:v>-0.027204922270455012</x:v>
      </x:c>
      <x:c r="AL110" s="101" t="n">
        <x:f>INDEX('Market Data'!$U112:$AL112,1,MATCH('Portfolio'!$D$20,'Market Data'!$U$5:$AL$5,0))</x:f>
        <x:v>-0.025809369612244448</x:v>
      </x:c>
      <x:c r="AM110" s="74" t="str"/>
      <x:c r="AN110" s="74"/>
      <x:c r="AO110" s="74"/>
      <x:c r="AP110" s="74"/>
      <x:c r="AQ110" s="74"/>
      <x:c r="AR110" s="74"/>
      <x:c r="AS110" s="74"/>
      <x:c r="AT110" s="11" t="n">
        <x:f>A110</x:f>
        <x:v>46178</x:v>
      </x:c>
      <x:c r="AU110" s="13" t="n">
        <x:f>B110</x:f>
        <x:v>-0.04613488749762396</x:v>
      </x:c>
      <x:c r="AV110" s="13" t="n">
        <x:f>'Market Data'!U112</x:f>
        <x:v>-0.025809369612244448</x:v>
      </x:c>
      <x:c r="AW110" s="13" t="n">
        <x:f>'Market Data'!W112-'Market Data'!U112</x:f>
        <x:v>-0.009668881868479917</x:v>
      </x:c>
      <x:c r="AX110" s="13" t="n">
        <x:f>'Market Data'!X112-'Market Data'!U112</x:f>
        <x:v>-0.0337234773581675</x:v>
      </x:c>
      <x:c r="AY110" s="13" t="n">
        <x:f>'Market Data'!Y112-'Market Data'!U112</x:f>
        <x:v>-0.01574073780359775</x:v>
      </x:c>
      <x:c r="AZ110" s="35" t="n">
        <x:f>AZ109*(1+AV110)</x:f>
        <x:v>1.082547946396953</x:v>
      </x:c>
      <x:c r="BA110" s="35" t="n">
        <x:f>BA109*(1+AW110)</x:f>
        <x:v>1.0502108728161703</x:v>
      </x:c>
      <x:c r="BB110" s="35" t="n">
        <x:f>BB109*(1+AX110)</x:f>
        <x:v>1.1267947588252376</x:v>
      </x:c>
      <x:c r="BC110" s="35" t="n">
        <x:f>BC109*(1+AY110)</x:f>
        <x:v>1.280260874180979</x:v>
      </x:c>
      <x:c r="BG110" s="13" t="n">
        <x:f>0.5*AI110+0.5*AK110</x:f>
        <x:v>-0.03187512772991702</x:v>
      </x:c>
      <x:c r="BH110" s="13" t="n">
        <x:f>0.5*AJ110-0.5*AG110</x:f>
        <x:v>0.00580584248940702</x:v>
      </x:c>
    </x:row>
    <x:row r="111">
      <x:c r="A111" s="100" t="n">
        <x:f>'Market Data'!A113</x:f>
        <x:v>46181</x:v>
      </x:c>
      <x:c r="B111" s="101" t="n">
        <x:f>'Portfolio'!$F$6*INDEX('Market Data'!$U113:$AL113,1,MATCH('Portfolio'!$B$6,'Market Data'!$U$5:$AL$5,0))+'Portfolio'!$F$7*INDEX('Market Data'!$U113:$AL113,1,MATCH('Portfolio'!$B$7,'Market Data'!$U$5:$AL$5,0))+'Portfolio'!$F$8*INDEX('Market Data'!$U113:$AL113,1,MATCH('Portfolio'!$B$8,'Market Data'!$U$5:$AL$5,0))+'Portfolio'!$F$9*INDEX('Market Data'!$U113:$AL113,1,MATCH('Portfolio'!$B$9,'Market Data'!$U$5:$AL$5,0))+'Portfolio'!$F$10*INDEX('Market Data'!$U113:$AL113,1,MATCH('Portfolio'!$B$10,'Market Data'!$U$5:$AL$5,0))+'Portfolio'!$F$11*INDEX('Market Data'!$U113:$AL113,1,MATCH('Portfolio'!$B$11,'Market Data'!$U$5:$AL$5,0))+'Portfolio'!$F$12*INDEX('Market Data'!$U113:$AL113,1,MATCH('Portfolio'!$B$12,'Market Data'!$U$5:$AL$5,0))+'Portfolio'!$F$13*INDEX('Market Data'!$U113:$AL113,1,MATCH('Portfolio'!$B$13,'Market Data'!$U$5:$AL$5,0))</x:f>
        <x:v>0.026643643103232643</x:v>
      </x:c>
      <x:c r="C111" s="101" t="n">
        <x:f>-'Portfolio'!$D$24*INDEX('Market Data'!$U113:$AL113,1,MATCH('Portfolio'!$D$20,'Market Data'!$U$5:$AL$5,0))</x:f>
        <x:v>-0.0016653775370156195</x:v>
      </x:c>
      <x:c r="D111" s="101" t="n">
        <x:f>B111+C111</x:f>
        <x:v>0.024978265566217024</x:v>
      </x:c>
      <x:c r="E111" s="101" t="n">
        <x:f>'Market Data'!U113</x:f>
        <x:v>0.002264222440912178</x:v>
      </x:c>
      <x:c r="F111" s="101" t="n">
        <x:f>'Market Data'!V113</x:f>
        <x:v>0.015615708159669062</x:v>
      </x:c>
      <x:c r="G111" s="101" t="n">
        <x:f>'Market Data'!W113</x:f>
        <x:v>0.008734184617237517</x:v>
      </x:c>
      <x:c r="H111" s="102" t="n">
        <x:f>H110*(1+B111)</x:f>
        <x:v>1.3429961615601103</x:v>
      </x:c>
      <x:c r="I111" s="102" t="n">
        <x:f>I110*(1+D111)</x:f>
        <x:v>1.269526315720373</x:v>
      </x:c>
      <x:c r="J111" s="102" t="n">
        <x:f>J110*(1+E111)</x:f>
        <x:v>1.0849990757505483</x:v>
      </x:c>
      <x:c r="K111" s="102" t="n">
        <x:f>K110*(1+F111)</x:f>
        <x:v>1.1693842209326852</x:v>
      </x:c>
      <x:c r="L111" s="102" t="n">
        <x:f>L110*(1+G111)</x:f>
        <x:v>1.144044394198709</x:v>
      </x:c>
      <x:c r="M111" s="102" t="n">
        <x:f>MAX(M110,H111)</x:f>
        <x:v>1.3714124387650233</x:v>
      </x:c>
      <x:c r="N111" s="98" t="n">
        <x:f>H111/M111-1</x:f>
        <x:v>-0.020720445871485804</x:v>
      </x:c>
      <x:c r="O111" s="102" t="n">
        <x:f>MAX(O110,I111)</x:f>
        <x:v>1.273156789707852</x:v>
      </x:c>
      <x:c r="P111" s="98" t="n">
        <x:f>I111/O111-1</x:f>
        <x:v>-0.0028515529405548357</x:v>
      </x:c>
      <x:c r="Q111" s="102" t="n">
        <x:f>MAX(Q110,J111)</x:f>
        <x:v>1.1148681348592044</x:v>
      </x:c>
      <x:c r="R111" s="98" t="n">
        <x:f>J111/Q111-1</x:f>
        <x:v>-0.026791562315509387</x:v>
      </x:c>
      <x:c r="S111" s="102" t="n">
        <x:f>MAX(S110,K111)</x:f>
        <x:v>1.2185229145369108</x:v>
      </x:c>
      <x:c r="T111" s="98" t="n">
        <x:f>K111/S111-1</x:f>
        <x:v>-0.04032644197167212</x:v>
      </x:c>
      <x:c r="U111" s="102" t="n">
        <x:f>MAX(U110,L111)</x:f>
        <x:v>1.1759365767521044</x:v>
      </x:c>
      <x:c r="V111" s="98" t="n">
        <x:f>L111/U111-1</x:f>
        <x:v>-0.02712066550517578</x:v>
      </x:c>
      <x:c r="W111" s="101" t="n">
        <x:f>INDEX('Market Data'!$U113:$AL113,1,MATCH('Portfolio'!$B$6,'Market Data'!$U$5:$AL$5,0))</x:f>
        <x:v>0.017259863209897475</x:v>
      </x:c>
      <x:c r="X111" s="101" t="n">
        <x:f>INDEX('Market Data'!$U113:$AL113,1,MATCH('Portfolio'!$B$7,'Market Data'!$U$5:$AL$5,0))</x:f>
        <x:v>0.09869099828787586</x:v>
      </x:c>
      <x:c r="Y111" s="101" t="n">
        <x:f>INDEX('Market Data'!$U113:$AL113,1,MATCH('Portfolio'!$B$8,'Market Data'!$U$5:$AL$5,0))</x:f>
        <x:v>0.02801260502215097</x:v>
      </x:c>
      <x:c r="Z111" s="101" t="n">
        <x:f>INDEX('Market Data'!$U113:$AL113,1,MATCH('Portfolio'!$B$9,'Market Data'!$U$5:$AL$5,0))</x:f>
        <x:v>0.015670537949484142</x:v>
      </x:c>
      <x:c r="AA111" s="101" t="n">
        <x:f>INDEX('Market Data'!$U113:$AL113,1,MATCH('Portfolio'!$B$10,'Market Data'!$U$5:$AL$5,0))</x:f>
        <x:v>-0.004033725371046182</x:v>
      </x:c>
      <x:c r="AB111" s="101" t="n">
        <x:f>INDEX('Market Data'!$U113:$AL113,1,MATCH('Portfolio'!$B$11,'Market Data'!$U$5:$AL$5,0))</x:f>
        <x:v>0.0029633581715053925</x:v>
      </x:c>
      <x:c r="AC111" s="101" t="n">
        <x:f>INDEX('Market Data'!$U113:$AL113,1,MATCH('Portfolio'!$B$12,'Market Data'!$U$5:$AL$5,0))</x:f>
        <x:v>0.002599431669397134</x:v>
      </x:c>
      <x:c r="AD111" s="101" t="n">
        <x:f>INDEX('Market Data'!$U113:$AL113,1,MATCH('Portfolio'!$B$13,'Market Data'!$U$5:$AL$5,0))</x:f>
        <x:v>0.002264222440912178</x:v>
      </x:c>
      <x:c r="AE111" s="101" t="n">
        <x:f>INDEX('Market Data'!$U113:$AL113,1,MATCH("SPY",'Market Data'!$U$5:$AL$5,0))</x:f>
        <x:v>0.002264222440912178</x:v>
      </x:c>
      <x:c r="AF111" s="101" t="n">
        <x:f>INDEX('Market Data'!$U113:$AL113,1,MATCH("QQQ",'Market Data'!$U$5:$AL$5,0))</x:f>
        <x:v>0.015615708159669062</x:v>
      </x:c>
      <x:c r="AG111" s="101" t="n">
        <x:f>INDEX('Market Data'!$U113:$AL113,1,MATCH("TLT",'Market Data'!$U$5:$AL$5,0))</x:f>
        <x:v>-0.005172685996755355</x:v>
      </x:c>
      <x:c r="AH111" s="101" t="n">
        <x:f>INDEX('Market Data'!$U113:$AL113,1,MATCH("HYG",'Market Data'!$U$5:$AL$5,0))</x:f>
        <x:v>0.001384944054305004</x:v>
      </x:c>
      <x:c r="AI111" s="101" t="n">
        <x:f>INDEX('Market Data'!$U113:$AL113,1,MATCH("GLD",'Market Data'!$U$5:$AL$5,0))</x:f>
        <x:v>0.002599431669397134</x:v>
      </x:c>
      <x:c r="AJ111" s="101" t="n">
        <x:f>INDEX('Market Data'!$U113:$AL113,1,MATCH("UUP",'Market Data'!$U$5:$AL$5,0))</x:f>
        <x:v>0.00035689609987366033</x:v>
      </x:c>
      <x:c r="AK111" s="101" t="n">
        <x:f>INDEX('Market Data'!$U113:$AL113,1,MATCH("USO",'Market Data'!$U$5:$AL$5,0))</x:f>
        <x:v>0.016012551162309707</x:v>
      </x:c>
      <x:c r="AL111" s="101" t="n">
        <x:f>INDEX('Market Data'!$U113:$AL113,1,MATCH('Portfolio'!$D$20,'Market Data'!$U$5:$AL$5,0))</x:f>
        <x:v>0.002264222440912178</x:v>
      </x:c>
      <x:c r="AM111" s="74" t="str"/>
      <x:c r="AN111" s="74"/>
      <x:c r="AO111" s="74"/>
      <x:c r="AP111" s="74"/>
      <x:c r="AQ111" s="74"/>
      <x:c r="AR111" s="74"/>
      <x:c r="AS111" s="74"/>
      <x:c r="AT111" s="11" t="n">
        <x:f>A111</x:f>
        <x:v>46181</x:v>
      </x:c>
      <x:c r="AU111" s="13" t="n">
        <x:f>B111</x:f>
        <x:v>0.026643643103232643</x:v>
      </x:c>
      <x:c r="AV111" s="13" t="n">
        <x:f>'Market Data'!U113</x:f>
        <x:v>0.002264222440912178</x:v>
      </x:c>
      <x:c r="AW111" s="13" t="n">
        <x:f>'Market Data'!W113-'Market Data'!U113</x:f>
        <x:v>0.006469962176325339</x:v>
      </x:c>
      <x:c r="AX111" s="13" t="n">
        <x:f>'Market Data'!X113-'Market Data'!U113</x:f>
        <x:v>0.02582976961434147</x:v>
      </x:c>
      <x:c r="AY111" s="13" t="n">
        <x:f>'Market Data'!Y113-'Market Data'!U113</x:f>
        <x:v>0.01675410613695716</x:v>
      </x:c>
      <x:c r="AZ111" s="35" t="n">
        <x:f>AZ110*(1+AV111)</x:f>
        <x:v>1.0849990757505483</x:v>
      </x:c>
      <x:c r="BA111" s="35" t="n">
        <x:f>BA110*(1+AW111)</x:f>
        <x:v>1.0570056974404565</x:v>
      </x:c>
      <x:c r="BB111" s="35" t="n">
        <x:f>BB110*(1+AX111)</x:f>
        <x:v>1.155899607848341</x:v>
      </x:c>
      <x:c r="BC111" s="35" t="n">
        <x:f>BC110*(1+AY111)</x:f>
        <x:v>1.3017105007500005</x:v>
      </x:c>
      <x:c r="BG111" s="13" t="n">
        <x:f>0.5*AI111+0.5*AK111</x:f>
        <x:v>0.00930599141585342</x:v>
      </x:c>
      <x:c r="BH111" s="13" t="n">
        <x:f>0.5*AJ111-0.5*AG111</x:f>
        <x:v>0.0027647910483145077</x:v>
      </x:c>
    </x:row>
    <x:row r="112">
      <x:c r="A112" s="100" t="n">
        <x:f>'Market Data'!A114</x:f>
        <x:v>46182</x:v>
      </x:c>
      <x:c r="B112" s="101" t="n">
        <x:f>'Portfolio'!$F$6*INDEX('Market Data'!$U114:$AL114,1,MATCH('Portfolio'!$B$6,'Market Data'!$U$5:$AL$5,0))+'Portfolio'!$F$7*INDEX('Market Data'!$U114:$AL114,1,MATCH('Portfolio'!$B$7,'Market Data'!$U$5:$AL$5,0))+'Portfolio'!$F$8*INDEX('Market Data'!$U114:$AL114,1,MATCH('Portfolio'!$B$8,'Market Data'!$U$5:$AL$5,0))+'Portfolio'!$F$9*INDEX('Market Data'!$U114:$AL114,1,MATCH('Portfolio'!$B$9,'Market Data'!$U$5:$AL$5,0))+'Portfolio'!$F$10*INDEX('Market Data'!$U114:$AL114,1,MATCH('Portfolio'!$B$10,'Market Data'!$U$5:$AL$5,0))+'Portfolio'!$F$11*INDEX('Market Data'!$U114:$AL114,1,MATCH('Portfolio'!$B$11,'Market Data'!$U$5:$AL$5,0))+'Portfolio'!$F$12*INDEX('Market Data'!$U114:$AL114,1,MATCH('Portfolio'!$B$12,'Market Data'!$U$5:$AL$5,0))+'Portfolio'!$F$13*INDEX('Market Data'!$U114:$AL114,1,MATCH('Portfolio'!$B$13,'Market Data'!$U$5:$AL$5,0))</x:f>
        <x:v>-0.004106114340434703</x:v>
      </x:c>
      <x:c r="C112" s="101" t="n">
        <x:f>-'Portfolio'!$D$24*INDEX('Market Data'!$U114:$AL114,1,MATCH('Portfolio'!$D$20,'Market Data'!$U$5:$AL$5,0))</x:f>
        <x:v>0.002159129360330072</x:v>
      </x:c>
      <x:c r="D112" s="101" t="n">
        <x:f>B112+C112</x:f>
        <x:v>-0.0019469849801046313</x:v>
      </x:c>
      <x:c r="E112" s="101" t="n">
        <x:f>'Market Data'!U114</x:f>
        <x:v>-0.002935520049857532</x:v>
      </x:c>
      <x:c r="F112" s="101" t="n">
        <x:f>'Market Data'!V114</x:f>
        <x:v>-0.01150725833784727</x:v>
      </x:c>
      <x:c r="G112" s="101" t="n">
        <x:f>'Market Data'!W114</x:f>
        <x:v>0.0032030235004618657</x:v>
      </x:c>
      <x:c r="H112" s="102" t="n">
        <x:f>H111*(1+B112)</x:f>
        <x:v>1.3374816657619795</x:v>
      </x:c>
      <x:c r="I112" s="102" t="n">
        <x:f>I111*(1+D112)</x:f>
        <x:v>1.267054567051818</x:v>
      </x:c>
      <x:c r="J112" s="102" t="n">
        <x:f>J111*(1+E112)</x:f>
        <x:v>1.0818140392096056</x:v>
      </x:c>
      <x:c r="K112" s="102" t="n">
        <x:f>K111*(1+F112)</x:f>
        <x:v>1.1559278146062106</x:v>
      </x:c>
      <x:c r="L112" s="102" t="n">
        <x:f>L111*(1+G112)</x:f>
        <x:v>1.1477087952788991</x:v>
      </x:c>
      <x:c r="M112" s="102" t="n">
        <x:f>MAX(M111,H112)</x:f>
        <x:v>1.3714124387650233</x:v>
      </x:c>
      <x:c r="N112" s="98" t="n">
        <x:f>H112/M112-1</x:f>
        <x:v>-0.024741479691987478</x:v>
      </x:c>
      <x:c r="O112" s="102" t="n">
        <x:f>MAX(O111,I112)</x:f>
        <x:v>1.273156789707852</x:v>
      </x:c>
      <x:c r="P112" s="98" t="n">
        <x:f>I112/O112-1</x:f>
        <x:v>-0.004792985989914178</x:v>
      </x:c>
      <x:c r="Q112" s="102" t="n">
        <x:f>MAX(Q111,J112)</x:f>
        <x:v>1.1148681348592044</x:v>
      </x:c>
      <x:c r="R112" s="98" t="n">
        <x:f>J112/Q112-1</x:f>
        <x:v>-0.02964843519702287</x:v>
      </x:c>
      <x:c r="S112" s="102" t="n">
        <x:f>MAX(S111,K112)</x:f>
        <x:v>1.2185229145369108</x:v>
      </x:c>
      <x:c r="T112" s="98" t="n">
        <x:f>K112/S112-1</x:f>
        <x:v>-0.0513696535239051</x:v>
      </x:c>
      <x:c r="U112" s="102" t="n">
        <x:f>MAX(U111,L112)</x:f>
        <x:v>1.1759365767521044</x:v>
      </x:c>
      <x:c r="V112" s="98" t="n">
        <x:f>L112/U112-1</x:f>
        <x:v>-0.024004510133675216</x:v>
      </x:c>
      <x:c r="W112" s="101" t="n">
        <x:f>INDEX('Market Data'!$U114:$AL114,1,MATCH('Portfolio'!$B$6,'Market Data'!$U$5:$AL$5,0))</x:f>
        <x:v>-0.0021568077897530236</x:v>
      </x:c>
      <x:c r="X112" s="101" t="n">
        <x:f>INDEX('Market Data'!$U114:$AL114,1,MATCH('Portfolio'!$B$7,'Market Data'!$U$5:$AL$5,0))</x:f>
        <x:v>-0.014105425561386276</x:v>
      </x:c>
      <x:c r="Y112" s="101" t="n">
        <x:f>INDEX('Market Data'!$U114:$AL114,1,MATCH('Portfolio'!$B$8,'Market Data'!$U$5:$AL$5,0))</x:f>
        <x:v>0.0026242194246135497</x:v>
      </x:c>
      <x:c r="Z112" s="101" t="n">
        <x:f>INDEX('Market Data'!$U114:$AL114,1,MATCH('Portfolio'!$B$9,'Market Data'!$U$5:$AL$5,0))</x:f>
        <x:v>-0.003889742165358201</x:v>
      </x:c>
      <x:c r="AA112" s="101" t="n">
        <x:f>INDEX('Market Data'!$U114:$AL114,1,MATCH('Portfolio'!$B$10,'Market Data'!$U$5:$AL$5,0))</x:f>
        <x:v>0.005110785750300106</x:v>
      </x:c>
      <x:c r="AB112" s="101" t="n">
        <x:f>INDEX('Market Data'!$U114:$AL114,1,MATCH('Portfolio'!$B$11,'Market Data'!$U$5:$AL$5,0))</x:f>
        <x:v>-0.006319554532396521</x:v>
      </x:c>
      <x:c r="AC112" s="101" t="n">
        <x:f>INDEX('Market Data'!$U114:$AL114,1,MATCH('Portfolio'!$B$12,'Market Data'!$U$5:$AL$5,0))</x:f>
        <x:v>-0.01633647245916592</x:v>
      </x:c>
      <x:c r="AD112" s="101" t="n">
        <x:f>INDEX('Market Data'!$U114:$AL114,1,MATCH('Portfolio'!$B$13,'Market Data'!$U$5:$AL$5,0))</x:f>
        <x:v>-0.002935520049857532</x:v>
      </x:c>
      <x:c r="AE112" s="101" t="n">
        <x:f>INDEX('Market Data'!$U114:$AL114,1,MATCH("SPY",'Market Data'!$U$5:$AL$5,0))</x:f>
        <x:v>-0.002935520049857532</x:v>
      </x:c>
      <x:c r="AF112" s="101" t="n">
        <x:f>INDEX('Market Data'!$U114:$AL114,1,MATCH("QQQ",'Market Data'!$U$5:$AL$5,0))</x:f>
        <x:v>-0.01150725833784727</x:v>
      </x:c>
      <x:c r="AG112" s="101" t="n">
        <x:f>INDEX('Market Data'!$U114:$AL114,1,MATCH("TLT",'Market Data'!$U$5:$AL$5,0))</x:f>
        <x:v>0.005908711034716685</x:v>
      </x:c>
      <x:c r="AH112" s="101" t="n">
        <x:f>INDEX('Market Data'!$U114:$AL114,1,MATCH("HYG",'Market Data'!$U$5:$AL$5,0))</x:f>
        <x:v>0.0010058478598398146</x:v>
      </x:c>
      <x:c r="AI112" s="101" t="n">
        <x:f>INDEX('Market Data'!$U114:$AL114,1,MATCH("GLD",'Market Data'!$U$5:$AL$5,0))</x:f>
        <x:v>-0.01633647245916592</x:v>
      </x:c>
      <x:c r="AJ112" s="101" t="n">
        <x:f>INDEX('Market Data'!$U114:$AL114,1,MATCH("UUP",'Market Data'!$U$5:$AL$5,0))</x:f>
        <x:v>-0.0007135375409819122</x:v>
      </x:c>
      <x:c r="AK112" s="101" t="n">
        <x:f>INDEX('Market Data'!$U114:$AL114,1,MATCH("USO",'Market Data'!$U$5:$AL$5,0))</x:f>
        <x:v>-0.02848679998961301</x:v>
      </x:c>
      <x:c r="AL112" s="101" t="n">
        <x:f>INDEX('Market Data'!$U114:$AL114,1,MATCH('Portfolio'!$D$20,'Market Data'!$U$5:$AL$5,0))</x:f>
        <x:v>-0.002935520049857532</x:v>
      </x:c>
      <x:c r="AM112" s="74" t="str"/>
      <x:c r="AN112" s="74"/>
      <x:c r="AO112" s="74"/>
      <x:c r="AP112" s="74"/>
      <x:c r="AQ112" s="74"/>
      <x:c r="AR112" s="74"/>
      <x:c r="AS112" s="74"/>
      <x:c r="AT112" s="11" t="n">
        <x:f>A112</x:f>
        <x:v>46182</x:v>
      </x:c>
      <x:c r="AU112" s="13" t="n">
        <x:f>B112</x:f>
        <x:v>-0.004106114340434703</x:v>
      </x:c>
      <x:c r="AV112" s="13" t="n">
        <x:f>'Market Data'!U114</x:f>
        <x:v>-0.002935520049857532</x:v>
      </x:c>
      <x:c r="AW112" s="13" t="n">
        <x:f>'Market Data'!W114-'Market Data'!U114</x:f>
        <x:v>0.0061385435503193975</x:v>
      </x:c>
      <x:c r="AX112" s="13" t="n">
        <x:f>'Market Data'!X114-'Market Data'!U114</x:f>
        <x:v>-0.00801411588043155</x:v>
      </x:c>
      <x:c r="AY112" s="13" t="n">
        <x:f>'Market Data'!Y114-'Market Data'!U114</x:f>
        <x:v>-0.0009506260493480356</x:v>
      </x:c>
      <x:c r="AZ112" s="35" t="n">
        <x:f>AZ111*(1+AV112)</x:f>
        <x:v>1.0818140392096056</x:v>
      </x:c>
      <x:c r="BA112" s="35" t="n">
        <x:f>BA111*(1+AW112)</x:f>
        <x:v>1.0634941729471303</x:v>
      </x:c>
      <x:c r="BB112" s="35" t="n">
        <x:f>BB111*(1+AX112)</x:f>
        <x:v>1.146636094444899</x:v>
      </x:c>
      <x:c r="BC112" s="35" t="n">
        <x:f>BC111*(1+AY112)</x:f>
        <x:v>1.3004730608392776</x:v>
      </x:c>
      <x:c r="BG112" s="13" t="n">
        <x:f>0.5*AI112+0.5*AK112</x:f>
        <x:v>-0.022411636224389464</x:v>
      </x:c>
      <x:c r="BH112" s="13" t="n">
        <x:f>0.5*AJ112-0.5*AG112</x:f>
        <x:v>-0.0033111242878492986</x:v>
      </x:c>
    </x:row>
    <x:row r="113">
      <x:c r="A113" s="100" t="n">
        <x:f>'Market Data'!A115</x:f>
        <x:v>46183</x:v>
      </x:c>
      <x:c r="B113" s="101" t="n">
        <x:f>'Portfolio'!$F$6*INDEX('Market Data'!$U115:$AL115,1,MATCH('Portfolio'!$B$6,'Market Data'!$U$5:$AL$5,0))+'Portfolio'!$F$7*INDEX('Market Data'!$U115:$AL115,1,MATCH('Portfolio'!$B$7,'Market Data'!$U$5:$AL$5,0))+'Portfolio'!$F$8*INDEX('Market Data'!$U115:$AL115,1,MATCH('Portfolio'!$B$8,'Market Data'!$U$5:$AL$5,0))+'Portfolio'!$F$9*INDEX('Market Data'!$U115:$AL115,1,MATCH('Portfolio'!$B$9,'Market Data'!$U$5:$AL$5,0))+'Portfolio'!$F$10*INDEX('Market Data'!$U115:$AL115,1,MATCH('Portfolio'!$B$10,'Market Data'!$U$5:$AL$5,0))+'Portfolio'!$F$11*INDEX('Market Data'!$U115:$AL115,1,MATCH('Portfolio'!$B$11,'Market Data'!$U$5:$AL$5,0))+'Portfolio'!$F$12*INDEX('Market Data'!$U115:$AL115,1,MATCH('Portfolio'!$B$12,'Market Data'!$U$5:$AL$5,0))+'Portfolio'!$F$13*INDEX('Market Data'!$U115:$AL115,1,MATCH('Portfolio'!$B$13,'Market Data'!$U$5:$AL$5,0))</x:f>
        <x:v>-0.026387233273636134</x:v>
      </x:c>
      <x:c r="C113" s="101" t="n">
        <x:f>-'Portfolio'!$D$24*INDEX('Market Data'!$U115:$AL115,1,MATCH('Portfolio'!$D$20,'Market Data'!$U$5:$AL$5,0))</x:f>
        <x:v>0.011595825317728493</x:v>
      </x:c>
      <x:c r="D113" s="101" t="n">
        <x:f>B113+C113</x:f>
        <x:v>-0.01479140795590764</x:v>
      </x:c>
      <x:c r="E113" s="101" t="n">
        <x:f>'Market Data'!U115</x:f>
        <x:v>-0.0157655110158077</x:v>
      </x:c>
      <x:c r="F113" s="101" t="n">
        <x:f>'Market Data'!V115</x:f>
        <x:v>-0.019976509699805467</x:v>
      </x:c>
      <x:c r="G113" s="101" t="n">
        <x:f>'Market Data'!W115</x:f>
        <x:v>-0.010420305116502493</x:v>
      </x:c>
      <x:c r="H113" s="102" t="n">
        <x:f>H112*(1+B113)</x:f>
        <x:v>1.3021892250483067</x:v>
      </x:c>
      <x:c r="I113" s="102" t="n">
        <x:f>I112*(1+D113)</x:f>
        <x:v>1.2483130460481588</x:v>
      </x:c>
      <x:c r="J113" s="102" t="n">
        <x:f>J112*(1+E113)</x:f>
        <x:v>1.0647586880573912</x:v>
      </x:c>
      <x:c r="K113" s="102" t="n">
        <x:f>K112*(1+F113)</x:f>
        <x:v>1.1328364114054548</x:v>
      </x:c>
      <x:c r="L113" s="102" t="n">
        <x:f>L112*(1+G113)</x:f>
        <x:v>1.1357493194471995</x:v>
      </x:c>
      <x:c r="M113" s="102" t="n">
        <x:f>MAX(M112,H113)</x:f>
        <x:v>1.3714124387650233</x:v>
      </x:c>
      <x:c r="N113" s="98" t="n">
        <x:f>H113/M113-1</x:f>
        <x:v>-0.05047585376945618</x:v>
      </x:c>
      <x:c r="O113" s="102" t="n">
        <x:f>MAX(O112,I113)</x:f>
        <x:v>1.273156789707852</x:v>
      </x:c>
      <x:c r="P113" s="98" t="n">
        <x:f>I113/O113-1</x:f>
        <x:v>-0.019513498934717988</x:v>
      </x:c>
      <x:c r="Q113" s="102" t="n">
        <x:f>MAX(Q112,J113)</x:f>
        <x:v>1.1148681348592044</x:v>
      </x:c>
      <x:c r="R113" s="98" t="n">
        <x:f>J113/Q113-1</x:f>
        <x:v>-0.044946523481130374</x:v>
      </x:c>
      <x:c r="S113" s="102" t="n">
        <x:f>MAX(S112,K113)</x:f>
        <x:v>1.2185229145369108</x:v>
      </x:c>
      <x:c r="T113" s="98" t="n">
        <x:f>K113/S113-1</x:f>
        <x:v>-0.07031997684181457</x:v>
      </x:c>
      <x:c r="U113" s="102" t="n">
        <x:f>MAX(U112,L113)</x:f>
        <x:v>1.1759365767521044</x:v>
      </x:c>
      <x:c r="V113" s="98" t="n">
        <x:f>L113/U113-1</x:f>
        <x:v>-0.03417468093041265</x:v>
      </x:c>
      <x:c r="W113" s="101" t="n">
        <x:f>INDEX('Market Data'!$U115:$AL115,1,MATCH('Portfolio'!$B$6,'Market Data'!$U$5:$AL$5,0))</x:f>
        <x:v>-0.03732170883628583</x:v>
      </x:c>
      <x:c r="X113" s="101" t="n">
        <x:f>INDEX('Market Data'!$U115:$AL115,1,MATCH('Portfolio'!$B$7,'Market Data'!$U$5:$AL$5,0))</x:f>
        <x:v>-0.047024759341434574</x:v>
      </x:c>
      <x:c r="Y113" s="101" t="n">
        <x:f>INDEX('Market Data'!$U115:$AL115,1,MATCH('Portfolio'!$B$8,'Market Data'!$U$5:$AL$5,0))</x:f>
        <x:v>-0.04479807865498964</x:v>
      </x:c>
      <x:c r="Z113" s="101" t="n">
        <x:f>INDEX('Market Data'!$U115:$AL115,1,MATCH('Portfolio'!$B$9,'Market Data'!$U$5:$AL$5,0))</x:f>
        <x:v>-0.007259765558879305</x:v>
      </x:c>
      <x:c r="AA113" s="101" t="n">
        <x:f>INDEX('Market Data'!$U115:$AL115,1,MATCH('Portfolio'!$B$10,'Market Data'!$U$5:$AL$5,0))</x:f>
        <x:v>-0.011384721351222371</x:v>
      </x:c>
      <x:c r="AB113" s="101" t="n">
        <x:f>INDEX('Market Data'!$U115:$AL115,1,MATCH('Portfolio'!$B$11,'Market Data'!$U$5:$AL$5,0))</x:f>
        <x:v>0.0152592862442682</x:v>
      </x:c>
      <x:c r="AC113" s="101" t="n">
        <x:f>INDEX('Market Data'!$U115:$AL115,1,MATCH('Portfolio'!$B$12,'Market Data'!$U$5:$AL$5,0))</x:f>
        <x:v>-0.04145558180468856</x:v>
      </x:c>
      <x:c r="AD113" s="101" t="n">
        <x:f>INDEX('Market Data'!$U115:$AL115,1,MATCH('Portfolio'!$B$13,'Market Data'!$U$5:$AL$5,0))</x:f>
        <x:v>-0.0157655110158077</x:v>
      </x:c>
      <x:c r="AE113" s="101" t="n">
        <x:f>INDEX('Market Data'!$U115:$AL115,1,MATCH("SPY",'Market Data'!$U$5:$AL$5,0))</x:f>
        <x:v>-0.0157655110158077</x:v>
      </x:c>
      <x:c r="AF113" s="101" t="n">
        <x:f>INDEX('Market Data'!$U115:$AL115,1,MATCH("QQQ",'Market Data'!$U$5:$AL$5,0))</x:f>
        <x:v>-0.019976509699805467</x:v>
      </x:c>
      <x:c r="AG113" s="101" t="n">
        <x:f>INDEX('Market Data'!$U115:$AL115,1,MATCH("TLT",'Market Data'!$U$5:$AL$5,0))</x:f>
        <x:v>-0.00281967388510318</x:v>
      </x:c>
      <x:c r="AH113" s="101" t="n">
        <x:f>INDEX('Market Data'!$U115:$AL115,1,MATCH("HYG",'Market Data'!$U$5:$AL$5,0))</x:f>
        <x:v>-0.0018840088596076</x:v>
      </x:c>
      <x:c r="AI113" s="101" t="n">
        <x:f>INDEX('Market Data'!$U115:$AL115,1,MATCH("GLD",'Market Data'!$U$5:$AL$5,0))</x:f>
        <x:v>-0.04145558180468856</x:v>
      </x:c>
      <x:c r="AJ113" s="101" t="n">
        <x:f>INDEX('Market Data'!$U115:$AL115,1,MATCH("UUP",'Market Data'!$U$5:$AL$5,0))</x:f>
        <x:v>0.0014280259854289046</x:v>
      </x:c>
      <x:c r="AK113" s="101" t="n">
        <x:f>INDEX('Market Data'!$U115:$AL115,1,MATCH("USO",'Market Data'!$U$5:$AL$5,0))</x:f>
        <x:v>0.022848438158964868</x:v>
      </x:c>
      <x:c r="AL113" s="101" t="n">
        <x:f>INDEX('Market Data'!$U115:$AL115,1,MATCH('Portfolio'!$D$20,'Market Data'!$U$5:$AL$5,0))</x:f>
        <x:v>-0.0157655110158077</x:v>
      </x:c>
      <x:c r="AM113" s="74" t="str"/>
      <x:c r="AN113" s="74"/>
      <x:c r="AO113" s="74"/>
      <x:c r="AP113" s="74"/>
      <x:c r="AQ113" s="74"/>
      <x:c r="AR113" s="74"/>
      <x:c r="AS113" s="74"/>
      <x:c r="AT113" s="11" t="n">
        <x:f>A113</x:f>
        <x:v>46183</x:v>
      </x:c>
      <x:c r="AU113" s="13" t="n">
        <x:f>B113</x:f>
        <x:v>-0.026387233273636134</x:v>
      </x:c>
      <x:c r="AV113" s="13" t="n">
        <x:f>'Market Data'!U115</x:f>
        <x:v>-0.0157655110158077</x:v>
      </x:c>
      <x:c r="AW113" s="13" t="n">
        <x:f>'Market Data'!W115-'Market Data'!U115</x:f>
        <x:v>0.005345205899305205</x:v>
      </x:c>
      <x:c r="AX113" s="13" t="n">
        <x:f>'Market Data'!X115-'Market Data'!U115</x:f>
        <x:v>-0.005766265120205727</x:v>
      </x:c>
      <x:c r="AY113" s="13" t="n">
        <x:f>'Market Data'!Y115-'Market Data'!U115</x:f>
        <x:v>-0.005793874574517965</x:v>
      </x:c>
      <x:c r="AZ113" s="35" t="n">
        <x:f>AZ112*(1+AV113)</x:f>
        <x:v>1.0647586880573912</x:v>
      </x:c>
      <x:c r="BA113" s="35" t="n">
        <x:f>BA112*(1+AW113)</x:f>
        <x:v>1.0691787682742442</x:v>
      </x:c>
      <x:c r="BB113" s="35" t="n">
        <x:f>BB112*(1+AX113)</x:f>
        <x:v>1.1400242867279324</x:v>
      </x:c>
      <x:c r="BC113" s="35" t="n">
        <x:f>BC112*(1+AY113)</x:f>
        <x:v>1.2929382830372353</x:v>
      </x:c>
      <x:c r="BG113" s="13" t="n">
        <x:f>0.5*AI113+0.5*AK113</x:f>
        <x:v>-0.009303571822861845</x:v>
      </x:c>
      <x:c r="BH113" s="13" t="n">
        <x:f>0.5*AJ113-0.5*AG113</x:f>
        <x:v>0.0021238499352660423</x:v>
      </x:c>
    </x:row>
    <x:row r="114">
      <x:c r="A114" s="100" t="n">
        <x:f>'Market Data'!A116</x:f>
        <x:v>46184</x:v>
      </x:c>
      <x:c r="B114" s="101" t="n">
        <x:f>'Portfolio'!$F$6*INDEX('Market Data'!$U116:$AL116,1,MATCH('Portfolio'!$B$6,'Market Data'!$U$5:$AL$5,0))+'Portfolio'!$F$7*INDEX('Market Data'!$U116:$AL116,1,MATCH('Portfolio'!$B$7,'Market Data'!$U$5:$AL$5,0))+'Portfolio'!$F$8*INDEX('Market Data'!$U116:$AL116,1,MATCH('Portfolio'!$B$8,'Market Data'!$U$5:$AL$5,0))+'Portfolio'!$F$9*INDEX('Market Data'!$U116:$AL116,1,MATCH('Portfolio'!$B$9,'Market Data'!$U$5:$AL$5,0))+'Portfolio'!$F$10*INDEX('Market Data'!$U116:$AL116,1,MATCH('Portfolio'!$B$10,'Market Data'!$U$5:$AL$5,0))+'Portfolio'!$F$11*INDEX('Market Data'!$U116:$AL116,1,MATCH('Portfolio'!$B$11,'Market Data'!$U$5:$AL$5,0))+'Portfolio'!$F$12*INDEX('Market Data'!$U116:$AL116,1,MATCH('Portfolio'!$B$12,'Market Data'!$U$5:$AL$5,0))+'Portfolio'!$F$13*INDEX('Market Data'!$U116:$AL116,1,MATCH('Portfolio'!$B$13,'Market Data'!$U$5:$AL$5,0))</x:f>
        <x:v>0.03522317347190363</x:v>
      </x:c>
      <x:c r="C114" s="101" t="n">
        <x:f>-'Portfolio'!$D$24*INDEX('Market Data'!$U116:$AL116,1,MATCH('Portfolio'!$D$20,'Market Data'!$U$5:$AL$5,0))</x:f>
        <x:v>-0.012501503383123507</x:v>
      </x:c>
      <x:c r="D114" s="101" t="n">
        <x:f>B114+C114</x:f>
        <x:v>0.02272167008878012</x:v>
      </x:c>
      <x:c r="E114" s="101" t="n">
        <x:f>'Market Data'!U116</x:f>
        <x:v>0.016996857394830034</x:v>
      </x:c>
      <x:c r="F114" s="101" t="n">
        <x:f>'Market Data'!V116</x:f>
        <x:v>0.03377582954055702</x:v>
      </x:c>
      <x:c r="G114" s="101" t="n">
        <x:f>'Market Data'!W116</x:f>
        <x:v>0.02964017255258633</x:v>
      </x:c>
      <x:c r="H114" s="102" t="n">
        <x:f>H113*(1+B114)</x:f>
        <x:v>1.3480564620154272</x:v>
      </x:c>
      <x:c r="I114" s="102" t="n">
        <x:f>I113*(1+D114)</x:f>
        <x:v>1.2766768032479854</x:v>
      </x:c>
      <x:c r="J114" s="102" t="n">
        <x:f>J113*(1+E114)</x:f>
        <x:v>1.0828562396382089</x:v>
      </x:c>
      <x:c r="K114" s="102" t="n">
        <x:f>K113*(1+F114)</x:f>
        <x:v>1.1710989009344217</x:v>
      </x:c>
      <x:c r="L114" s="102" t="n">
        <x:f>L113*(1+G114)</x:f>
        <x:v>1.169413125252097</x:v>
      </x:c>
      <x:c r="M114" s="102" t="n">
        <x:f>MAX(M113,H114)</x:f>
        <x:v>1.3714124387650233</x:v>
      </x:c>
      <x:c r="N114" s="98" t="n">
        <x:f>H114/M114-1</x:f>
        <x:v>-0.01703060005101642</x:v>
      </x:c>
      <x:c r="O114" s="102" t="n">
        <x:f>MAX(O113,I114)</x:f>
        <x:v>1.2766768032479854</x:v>
      </x:c>
      <x:c r="P114" s="98" t="n">
        <x:f>I114/O114-1</x:f>
        <x:v>0</x:v>
      </x:c>
      <x:c r="Q114" s="102" t="n">
        <x:f>MAX(Q113,J114)</x:f>
        <x:v>1.1148681348592044</x:v>
      </x:c>
      <x:c r="R114" s="98" t="n">
        <x:f>J114/Q114-1</x:f>
        <x:v>-0.0287136157363026</x:v>
      </x:c>
      <x:c r="S114" s="102" t="n">
        <x:f>MAX(S113,K114)</x:f>
        <x:v>1.2185229145369108</x:v>
      </x:c>
      <x:c r="T114" s="98" t="n">
        <x:f>K114/S114-1</x:f>
        <x:v>-0.03891926285236269</x:v>
      </x:c>
      <x:c r="U114" s="102" t="n">
        <x:f>MAX(U113,L114)</x:f>
        <x:v>1.1759365767521044</x:v>
      </x:c>
      <x:c r="V114" s="98" t="n">
        <x:f>L114/U114-1</x:f>
        <x:v>-0.005547451817533355</x:v>
      </x:c>
      <x:c r="W114" s="101" t="n">
        <x:f>INDEX('Market Data'!$U116:$AL116,1,MATCH('Portfolio'!$B$6,'Market Data'!$U$5:$AL$5,0))</x:f>
        <x:v>0.022203355415576276</x:v>
      </x:c>
      <x:c r="X114" s="101" t="n">
        <x:f>INDEX('Market Data'!$U116:$AL116,1,MATCH('Portfolio'!$B$7,'Market Data'!$U$5:$AL$5,0))</x:f>
        <x:v>0.11659639097445873</x:v>
      </x:c>
      <x:c r="Y114" s="101" t="n">
        <x:f>INDEX('Market Data'!$U116:$AL116,1,MATCH('Portfolio'!$B$8,'Market Data'!$U$5:$AL$5,0))</x:f>
        <x:v>0.03255309290437558</x:v>
      </x:c>
      <x:c r="Z114" s="101" t="n">
        <x:f>INDEX('Market Data'!$U116:$AL116,1,MATCH('Portfolio'!$B$9,'Market Data'!$U$5:$AL$5,0))</x:f>
        <x:v>0.021630254968307172</x:v>
      </x:c>
      <x:c r="AA114" s="101" t="n">
        <x:f>INDEX('Market Data'!$U116:$AL116,1,MATCH('Portfolio'!$B$10,'Market Data'!$U$5:$AL$5,0))</x:f>
        <x:v>0.014071240233745508</x:v>
      </x:c>
      <x:c r="AB114" s="101" t="n">
        <x:f>INDEX('Market Data'!$U116:$AL116,1,MATCH('Portfolio'!$B$11,'Market Data'!$U$5:$AL$5,0))</x:f>
        <x:v>-0.0078099167105921685</x:v>
      </x:c>
      <x:c r="AC114" s="101" t="n">
        <x:f>INDEX('Market Data'!$U116:$AL116,1,MATCH('Portfolio'!$B$12,'Market Data'!$U$5:$AL$5,0))</x:f>
        <x:v>0.03134182597256352</x:v>
      </x:c>
      <x:c r="AD114" s="101" t="n">
        <x:f>INDEX('Market Data'!$U116:$AL116,1,MATCH('Portfolio'!$B$13,'Market Data'!$U$5:$AL$5,0))</x:f>
        <x:v>0.016996857394830034</x:v>
      </x:c>
      <x:c r="AE114" s="101" t="n">
        <x:f>INDEX('Market Data'!$U116:$AL116,1,MATCH("SPY",'Market Data'!$U$5:$AL$5,0))</x:f>
        <x:v>0.016996857394830034</x:v>
      </x:c>
      <x:c r="AF114" s="101" t="n">
        <x:f>INDEX('Market Data'!$U116:$AL116,1,MATCH("QQQ",'Market Data'!$U$5:$AL$5,0))</x:f>
        <x:v>0.03377582954055702</x:v>
      </x:c>
      <x:c r="AG114" s="101" t="n">
        <x:f>INDEX('Market Data'!$U116:$AL116,1,MATCH("TLT",'Market Data'!$U$5:$AL$5,0))</x:f>
        <x:v>0.012959639245426091</x:v>
      </x:c>
      <x:c r="AH114" s="101" t="n">
        <x:f>INDEX('Market Data'!$U116:$AL116,1,MATCH("HYG",'Market Data'!$U$5:$AL$5,0))</x:f>
        <x:v>0.0059141106255391485</x:v>
      </x:c>
      <x:c r="AI114" s="101" t="n">
        <x:f>INDEX('Market Data'!$U116:$AL116,1,MATCH("GLD",'Market Data'!$U$5:$AL$5,0))</x:f>
        <x:v>0.03134182597256352</x:v>
      </x:c>
      <x:c r="AJ114" s="101" t="n">
        <x:f>INDEX('Market Data'!$U116:$AL116,1,MATCH("UUP",'Market Data'!$U$5:$AL$5,0))</x:f>
        <x:v>-0.0035650080870224254</x:v>
      </x:c>
      <x:c r="AK114" s="101" t="n">
        <x:f>INDEX('Market Data'!$U116:$AL116,1,MATCH("USO",'Market Data'!$U$5:$AL$5,0))</x:f>
        <x:v>-0.0407297177692173</x:v>
      </x:c>
      <x:c r="AL114" s="101" t="n">
        <x:f>INDEX('Market Data'!$U116:$AL116,1,MATCH('Portfolio'!$D$20,'Market Data'!$U$5:$AL$5,0))</x:f>
        <x:v>0.016996857394830034</x:v>
      </x:c>
      <x:c r="AM114" s="74" t="str"/>
      <x:c r="AN114" s="74"/>
      <x:c r="AO114" s="74"/>
      <x:c r="AP114" s="74"/>
      <x:c r="AQ114" s="74"/>
      <x:c r="AR114" s="74"/>
      <x:c r="AS114" s="74"/>
      <x:c r="AT114" s="11" t="n">
        <x:f>A114</x:f>
        <x:v>46184</x:v>
      </x:c>
      <x:c r="AU114" s="13" t="n">
        <x:f>B114</x:f>
        <x:v>0.03522317347190363</x:v>
      </x:c>
      <x:c r="AV114" s="13" t="n">
        <x:f>'Market Data'!U116</x:f>
        <x:v>0.016996857394830034</x:v>
      </x:c>
      <x:c r="AW114" s="13" t="n">
        <x:f>'Market Data'!W116-'Market Data'!U116</x:f>
        <x:v>0.012643315157756296</x:v>
      </x:c>
      <x:c r="AX114" s="13" t="n">
        <x:f>'Market Data'!X116-'Market Data'!U116</x:f>
        <x:v>0.029211911792938583</x:v>
      </x:c>
      <x:c r="AY114" s="13" t="n">
        <x:f>'Market Data'!Y116-'Market Data'!U116</x:f>
        <x:v>0.01956998975827684</x:v>
      </x:c>
      <x:c r="AZ114" s="35" t="n">
        <x:f>AZ113*(1+AV114)</x:f>
        <x:v>1.0828562396382089</x:v>
      </x:c>
      <x:c r="BA114" s="35" t="n">
        <x:f>BA113*(1+AW114)</x:f>
        <x:v>1.082696732401517</x:v>
      </x:c>
      <x:c r="BB114" s="35" t="n">
        <x:f>BB113*(1+AX114)</x:f>
        <x:v>1.1733265756336366</x:v>
      </x:c>
      <x:c r="BC114" s="35" t="n">
        <x:f>BC113*(1+AY114)</x:f>
        <x:v>1.318241071994358</x:v>
      </x:c>
      <x:c r="BG114" s="13" t="n">
        <x:f>0.5*AI114+0.5*AK114</x:f>
        <x:v>-0.00469394589832689</x:v>
      </x:c>
      <x:c r="BH114" s="13" t="n">
        <x:f>0.5*AJ114-0.5*AG114</x:f>
        <x:v>-0.008262323666224258</x:v>
      </x:c>
    </x:row>
    <x:row r="115">
      <x:c r="A115" s="100" t="n">
        <x:f>'Market Data'!A117</x:f>
        <x:v>46185</x:v>
      </x:c>
      <x:c r="B115" s="101" t="n">
        <x:f>'Portfolio'!$F$6*INDEX('Market Data'!$U117:$AL117,1,MATCH('Portfolio'!$B$6,'Market Data'!$U$5:$AL$5,0))+'Portfolio'!$F$7*INDEX('Market Data'!$U117:$AL117,1,MATCH('Portfolio'!$B$7,'Market Data'!$U$5:$AL$5,0))+'Portfolio'!$F$8*INDEX('Market Data'!$U117:$AL117,1,MATCH('Portfolio'!$B$8,'Market Data'!$U$5:$AL$5,0))+'Portfolio'!$F$9*INDEX('Market Data'!$U117:$AL117,1,MATCH('Portfolio'!$B$9,'Market Data'!$U$5:$AL$5,0))+'Portfolio'!$F$10*INDEX('Market Data'!$U117:$AL117,1,MATCH('Portfolio'!$B$10,'Market Data'!$U$5:$AL$5,0))+'Portfolio'!$F$11*INDEX('Market Data'!$U117:$AL117,1,MATCH('Portfolio'!$B$11,'Market Data'!$U$5:$AL$5,0))+'Portfolio'!$F$12*INDEX('Market Data'!$U117:$AL117,1,MATCH('Portfolio'!$B$12,'Market Data'!$U$5:$AL$5,0))+'Portfolio'!$F$13*INDEX('Market Data'!$U117:$AL117,1,MATCH('Portfolio'!$B$13,'Market Data'!$U$5:$AL$5,0))</x:f>
        <x:v>-0.0018144534455720388</x:v>
      </x:c>
      <x:c r="C115" s="101" t="n">
        <x:f>-'Portfolio'!$D$24*INDEX('Market Data'!$U117:$AL117,1,MATCH('Portfolio'!$D$20,'Market Data'!$U$5:$AL$5,0))</x:f>
        <x:v>-0.003977836638058358</x:v>
      </x:c>
      <x:c r="D115" s="101" t="n">
        <x:f>B115+C115</x:f>
        <x:v>-0.005792290083630397</x:v>
      </x:c>
      <x:c r="E115" s="101" t="n">
        <x:f>'Market Data'!U117</x:f>
        <x:v>0.005408207317551872</x:v>
      </x:c>
      <x:c r="F115" s="101" t="n">
        <x:f>'Market Data'!V117</x:f>
        <x:v>0.005884685554236491</x:v>
      </x:c>
      <x:c r="G115" s="101" t="n">
        <x:f>'Market Data'!W117</x:f>
        <x:v>0.008746259312642835</x:v>
      </x:c>
      <x:c r="H115" s="102" t="n">
        <x:f>H114*(1+B115)</x:f>
        <x:v>1.3456104763230976</x:v>
      </x:c>
      <x:c r="I115" s="102" t="n">
        <x:f>I114*(1+D115)</x:f>
        <x:v>1.2692819208605313</x:v>
      </x:c>
      <x:c r="J115" s="102" t="n">
        <x:f>J114*(1+E115)</x:f>
        <x:v>1.088712550677277</x:v>
      </x:c>
      <x:c r="K115" s="102" t="n">
        <x:f>K114*(1+F115)</x:f>
        <x:v>1.1779904497193328</x:v>
      </x:c>
      <x:c r="L115" s="102" t="n">
        <x:f>L114*(1+G115)</x:f>
        <x:v>1.17964111568916</x:v>
      </x:c>
      <x:c r="M115" s="102" t="n">
        <x:f>MAX(M114,H115)</x:f>
        <x:v>1.3714124387650233</x:v>
      </x:c>
      <x:c r="N115" s="98" t="n">
        <x:f>H115/M115-1</x:f>
        <x:v>-0.018814152265645756</x:v>
      </x:c>
      <x:c r="O115" s="102" t="n">
        <x:f>MAX(O114,I115)</x:f>
        <x:v>1.2766768032479854</x:v>
      </x:c>
      <x:c r="P115" s="98" t="n">
        <x:f>I115/O115-1</x:f>
        <x:v>-0.005792290083630247</x:v>
      </x:c>
      <x:c r="Q115" s="102" t="n">
        <x:f>MAX(Q114,J115)</x:f>
        <x:v>1.1148681348592044</x:v>
      </x:c>
      <x:c r="R115" s="98" t="n">
        <x:f>J115/Q115-1</x:f>
        <x:v>-0.023460697605489078</x:v>
      </x:c>
      <x:c r="S115" s="102" t="n">
        <x:f>MAX(S114,K115)</x:f>
        <x:v>1.2185229145369108</x:v>
      </x:c>
      <x:c r="T115" s="98" t="n">
        <x:f>K115/S115-1</x:f>
        <x:v>-0.03326360492201497</x:v>
      </x:c>
      <x:c r="U115" s="102" t="n">
        <x:f>MAX(U114,L115)</x:f>
        <x:v>1.17964111568916</x:v>
      </x:c>
      <x:c r="V115" s="98" t="n">
        <x:f>L115/U115-1</x:f>
        <x:v>0</x:v>
      </x:c>
      <x:c r="W115" s="101" t="n">
        <x:f>INDEX('Market Data'!$U117:$AL117,1,MATCH('Portfolio'!$B$6,'Market Data'!$U$5:$AL$5,0))</x:f>
        <x:v>0.001562034792462752</x:v>
      </x:c>
      <x:c r="X115" s="101" t="n">
        <x:f>INDEX('Market Data'!$U117:$AL117,1,MATCH('Portfolio'!$B$7,'Market Data'!$U$5:$AL$5,0))</x:f>
        <x:v>-0.014319143425898018</x:v>
      </x:c>
      <x:c r="Y115" s="101" t="n">
        <x:f>INDEX('Market Data'!$U117:$AL117,1,MATCH('Portfolio'!$B$8,'Market Data'!$U$5:$AL$5,0))</x:f>
        <x:v>0.006792166041480696</x:v>
      </x:c>
      <x:c r="Z115" s="101" t="n">
        <x:f>INDEX('Market Data'!$U117:$AL117,1,MATCH('Portfolio'!$B$9,'Market Data'!$U$5:$AL$5,0))</x:f>
        <x:v>-0.024075031697208815</x:v>
      </x:c>
      <x:c r="AA115" s="101" t="n">
        <x:f>INDEX('Market Data'!$U117:$AL117,1,MATCH('Portfolio'!$B$10,'Market Data'!$U$5:$AL$5,0))</x:f>
        <x:v>0.023063020107523924</x:v>
      </x:c>
      <x:c r="AB115" s="101" t="n">
        <x:f>INDEX('Market Data'!$U117:$AL117,1,MATCH('Portfolio'!$B$11,'Market Data'!$U$5:$AL$5,0))</x:f>
        <x:v>0.006825924453061072</x:v>
      </x:c>
      <x:c r="AC115" s="101" t="n">
        <x:f>INDEX('Market Data'!$U117:$AL117,1,MATCH('Portfolio'!$B$12,'Market Data'!$U$5:$AL$5,0))</x:f>
        <x:v>0.0005694792310315666</x:v>
      </x:c>
      <x:c r="AD115" s="101" t="n">
        <x:f>INDEX('Market Data'!$U117:$AL117,1,MATCH('Portfolio'!$B$13,'Market Data'!$U$5:$AL$5,0))</x:f>
        <x:v>0.005408207317551872</x:v>
      </x:c>
      <x:c r="AE115" s="101" t="n">
        <x:f>INDEX('Market Data'!$U117:$AL117,1,MATCH("SPY",'Market Data'!$U$5:$AL$5,0))</x:f>
        <x:v>0.005408207317551872</x:v>
      </x:c>
      <x:c r="AF115" s="101" t="n">
        <x:f>INDEX('Market Data'!$U117:$AL117,1,MATCH("QQQ",'Market Data'!$U$5:$AL$5,0))</x:f>
        <x:v>0.005884685554236491</x:v>
      </x:c>
      <x:c r="AG115" s="101" t="n">
        <x:f>INDEX('Market Data'!$U117:$AL117,1,MATCH("TLT",'Market Data'!$U$5:$AL$5,0))</x:f>
        <x:v>-0.00244246934458614</x:v>
      </x:c>
      <x:c r="AH115" s="101" t="n">
        <x:f>INDEX('Market Data'!$U117:$AL117,1,MATCH("HYG",'Market Data'!$U$5:$AL$5,0))</x:f>
        <x:v>0</x:v>
      </x:c>
      <x:c r="AI115" s="101" t="n">
        <x:f>INDEX('Market Data'!$U117:$AL117,1,MATCH("GLD",'Market Data'!$U$5:$AL$5,0))</x:f>
        <x:v>0.0005694792310315666</x:v>
      </x:c>
      <x:c r="AJ115" s="101" t="n">
        <x:f>INDEX('Market Data'!$U117:$AL117,1,MATCH("UUP",'Market Data'!$U$5:$AL$5,0))</x:f>
        <x:v>0</x:v>
      </x:c>
      <x:c r="AK115" s="101" t="n">
        <x:f>INDEX('Market Data'!$U117:$AL117,1,MATCH("USO",'Market Data'!$U$5:$AL$5,0))</x:f>
        <x:v>-0.026391379939104564</x:v>
      </x:c>
      <x:c r="AL115" s="101" t="n">
        <x:f>INDEX('Market Data'!$U117:$AL117,1,MATCH('Portfolio'!$D$20,'Market Data'!$U$5:$AL$5,0))</x:f>
        <x:v>0.005408207317551872</x:v>
      </x:c>
      <x:c r="AM115" s="74" t="str"/>
      <x:c r="AN115" s="74"/>
      <x:c r="AO115" s="74"/>
      <x:c r="AP115" s="74"/>
      <x:c r="AQ115" s="74"/>
      <x:c r="AR115" s="74"/>
      <x:c r="AS115" s="74"/>
      <x:c r="AT115" s="11" t="n">
        <x:f>A115</x:f>
        <x:v>46185</x:v>
      </x:c>
      <x:c r="AU115" s="13" t="n">
        <x:f>B115</x:f>
        <x:v>-0.0018144534455720388</x:v>
      </x:c>
      <x:c r="AV115" s="13" t="n">
        <x:f>'Market Data'!U117</x:f>
        <x:v>0.005408207317551872</x:v>
      </x:c>
      <x:c r="AW115" s="13" t="n">
        <x:f>'Market Data'!W117-'Market Data'!U117</x:f>
        <x:v>0.0033380519950909626</x:v>
      </x:c>
      <x:c r="AX115" s="13" t="n">
        <x:f>'Market Data'!X117-'Market Data'!U117</x:f>
        <x:v>0.01148775291573223</x:v>
      </x:c>
      <x:c r="AY115" s="13" t="n">
        <x:f>'Market Data'!Y117-'Market Data'!U117</x:f>
        <x:v>-0.0013592898283012467</x:v>
      </x:c>
      <x:c r="AZ115" s="35" t="n">
        <x:f>AZ114*(1+AV115)</x:f>
        <x:v>1.088712550677277</x:v>
      </x:c>
      <x:c r="BA115" s="35" t="n">
        <x:f>BA114*(1+AW115)</x:f>
        <x:v>1.0863108303891884</x:v>
      </x:c>
      <x:c r="BB115" s="35" t="n">
        <x:f>BB114*(1+AX115)</x:f>
        <x:v>1.186805461423978</x:v>
      </x:c>
      <x:c r="BC115" s="35" t="n">
        <x:f>BC114*(1+AY115)</x:f>
        <x:v>1.3164492003139472</x:v>
      </x:c>
      <x:c r="BG115" s="13" t="n">
        <x:f>0.5*AI115+0.5*AK115</x:f>
        <x:v>-0.012910950354036499</x:v>
      </x:c>
      <x:c r="BH115" s="13" t="n">
        <x:f>0.5*AJ115-0.5*AG115</x:f>
        <x:v>0.00122123467229307</x:v>
      </x:c>
    </x:row>
    <x:row r="116">
      <x:c r="A116" s="100" t="n">
        <x:f>'Market Data'!A118</x:f>
        <x:v>46188</x:v>
      </x:c>
      <x:c r="B116" s="101" t="n">
        <x:f>'Portfolio'!$F$6*INDEX('Market Data'!$U118:$AL118,1,MATCH('Portfolio'!$B$6,'Market Data'!$U$5:$AL$5,0))+'Portfolio'!$F$7*INDEX('Market Data'!$U118:$AL118,1,MATCH('Portfolio'!$B$7,'Market Data'!$U$5:$AL$5,0))+'Portfolio'!$F$8*INDEX('Market Data'!$U118:$AL118,1,MATCH('Portfolio'!$B$8,'Market Data'!$U$5:$AL$5,0))+'Portfolio'!$F$9*INDEX('Market Data'!$U118:$AL118,1,MATCH('Portfolio'!$B$9,'Market Data'!$U$5:$AL$5,0))+'Portfolio'!$F$10*INDEX('Market Data'!$U118:$AL118,1,MATCH('Portfolio'!$B$10,'Market Data'!$U$5:$AL$5,0))+'Portfolio'!$F$11*INDEX('Market Data'!$U118:$AL118,1,MATCH('Portfolio'!$B$11,'Market Data'!$U$5:$AL$5,0))+'Portfolio'!$F$12*INDEX('Market Data'!$U118:$AL118,1,MATCH('Portfolio'!$B$12,'Market Data'!$U$5:$AL$5,0))+'Portfolio'!$F$13*INDEX('Market Data'!$U118:$AL118,1,MATCH('Portfolio'!$B$13,'Market Data'!$U$5:$AL$5,0))</x:f>
        <x:v>0.031785466130672096</x:v>
      </x:c>
      <x:c r="C116" s="101" t="n">
        <x:f>-'Portfolio'!$D$24*INDEX('Market Data'!$U118:$AL118,1,MATCH('Portfolio'!$D$20,'Market Data'!$U$5:$AL$5,0))</x:f>
        <x:v>-0.012970140475646269</x:v>
      </x:c>
      <x:c r="D116" s="101" t="n">
        <x:f>B116+C116</x:f>
        <x:v>0.018815325655025826</x:v>
      </x:c>
      <x:c r="E116" s="101" t="n">
        <x:f>'Market Data'!U118</x:f>
        <x:v>0.017634009390668393</x:v>
      </x:c>
      <x:c r="F116" s="101" t="n">
        <x:f>'Market Data'!V118</x:f>
        <x:v>0.03141376689991193</x:v>
      </x:c>
      <x:c r="G116" s="101" t="n">
        <x:f>'Market Data'!W118</x:f>
        <x:v>0.008160776157874139</x:v>
      </x:c>
      <x:c r="H116" s="102" t="n">
        <x:f>H115*(1+B116)</x:f>
        <x:v>1.388381332543343</x:v>
      </x:c>
      <x:c r="I116" s="102" t="n">
        <x:f>I115*(1+D116)</x:f>
        <x:v>1.293163873549559</x:v>
      </x:c>
      <x:c r="J116" s="102" t="n">
        <x:f>J115*(1+E116)</x:f>
        <x:v>1.1079109180196587</x:v>
      </x:c>
      <x:c r="K116" s="102" t="n">
        <x:f>K115*(1+F116)</x:f>
        <x:v>1.2149955671171384</x:v>
      </x:c>
      <x:c r="L116" s="102" t="n">
        <x:f>L115*(1+G116)</x:f>
        <x:v>1.189267902780924</x:v>
      </x:c>
      <x:c r="M116" s="102" t="n">
        <x:f>MAX(M115,H116)</x:f>
        <x:v>1.388381332543343</x:v>
      </x:c>
      <x:c r="N116" s="98" t="n">
        <x:f>H116/M116-1</x:f>
        <x:v>0</x:v>
      </x:c>
      <x:c r="O116" s="102" t="n">
        <x:f>MAX(O115,I116)</x:f>
        <x:v>1.293163873549559</x:v>
      </x:c>
      <x:c r="P116" s="98" t="n">
        <x:f>I116/O116-1</x:f>
        <x:v>0</x:v>
      </x:c>
      <x:c r="Q116" s="102" t="n">
        <x:f>MAX(Q115,J116)</x:f>
        <x:v>1.1148681348592044</x:v>
      </x:c>
      <x:c r="R116" s="98" t="n">
        <x:f>J116/Q116-1</x:f>
        <x:v>-0.0062403943767075365</x:v>
      </x:c>
      <x:c r="S116" s="102" t="n">
        <x:f>MAX(S115,K116)</x:f>
        <x:v>1.2185229145369108</x:v>
      </x:c>
      <x:c r="T116" s="98" t="n">
        <x:f>K116/S116-1</x:f>
        <x:v>-0.002894773153373831</x:v>
      </x:c>
      <x:c r="U116" s="102" t="n">
        <x:f>MAX(U115,L116)</x:f>
        <x:v>1.189267902780924</x:v>
      </x:c>
      <x:c r="V116" s="98" t="n">
        <x:f>L116/U116-1</x:f>
        <x:v>0</x:v>
      </x:c>
      <x:c r="W116" s="101" t="n">
        <x:f>INDEX('Market Data'!$U118:$AL118,1,MATCH('Portfolio'!$B$6,'Market Data'!$U$5:$AL$5,0))</x:f>
        <x:v>0.035381798294886524</x:v>
      </x:c>
      <x:c r="X116" s="101" t="n">
        <x:f>INDEX('Market Data'!$U118:$AL118,1,MATCH('Portfolio'!$B$7,'Market Data'!$U$5:$AL$5,0))</x:f>
        <x:v>0.10837292388632624</x:v>
      </x:c>
      <x:c r="Y116" s="101" t="n">
        <x:f>INDEX('Market Data'!$U118:$AL118,1,MATCH('Portfolio'!$B$8,'Market Data'!$U$5:$AL$5,0))</x:f>
        <x:v>0.041209683350956094</x:v>
      </x:c>
      <x:c r="Z116" s="101" t="n">
        <x:f>INDEX('Market Data'!$U118:$AL118,1,MATCH('Portfolio'!$B$9,'Market Data'!$U$5:$AL$5,0))</x:f>
        <x:v>-0.003221534150711247</x:v>
      </x:c>
      <x:c r="AA116" s="101" t="n">
        <x:f>INDEX('Market Data'!$U118:$AL118,1,MATCH('Portfolio'!$B$10,'Market Data'!$U$5:$AL$5,0))</x:f>
        <x:v>-0.004115760495237097</x:v>
      </x:c>
      <x:c r="AB116" s="101" t="n">
        <x:f>INDEX('Market Data'!$U118:$AL118,1,MATCH('Portfolio'!$B$11,'Market Data'!$U$5:$AL$5,0))</x:f>
        <x:v>-0.002952031495139784</x:v>
      </x:c>
      <x:c r="AC116" s="101" t="n">
        <x:f>INDEX('Market Data'!$U118:$AL118,1,MATCH('Portfolio'!$B$12,'Market Data'!$U$5:$AL$5,0))</x:f>
        <x:v>0.025896360083728753</x:v>
      </x:c>
      <x:c r="AD116" s="101" t="n">
        <x:f>INDEX('Market Data'!$U118:$AL118,1,MATCH('Portfolio'!$B$13,'Market Data'!$U$5:$AL$5,0))</x:f>
        <x:v>0.017634009390668393</x:v>
      </x:c>
      <x:c r="AE116" s="101" t="n">
        <x:f>INDEX('Market Data'!$U118:$AL118,1,MATCH("SPY",'Market Data'!$U$5:$AL$5,0))</x:f>
        <x:v>0.017634009390668393</x:v>
      </x:c>
      <x:c r="AF116" s="101" t="n">
        <x:f>INDEX('Market Data'!$U118:$AL118,1,MATCH("QQQ",'Market Data'!$U$5:$AL$5,0))</x:f>
        <x:v>0.03141376689991193</x:v>
      </x:c>
      <x:c r="AG116" s="101" t="n">
        <x:f>INDEX('Market Data'!$U118:$AL118,1,MATCH("TLT",'Market Data'!$U$5:$AL$5,0))</x:f>
        <x:v>-0.0005829127731953321</x:v>
      </x:c>
      <x:c r="AH116" s="101" t="n">
        <x:f>INDEX('Market Data'!$U118:$AL118,1,MATCH("HYG",'Market Data'!$U$5:$AL$5,0))</x:f>
        <x:v>0.0012509459837009018</x:v>
      </x:c>
      <x:c r="AI116" s="101" t="n">
        <x:f>INDEX('Market Data'!$U118:$AL118,1,MATCH("GLD",'Market Data'!$U$5:$AL$5,0))</x:f>
        <x:v>0.025896360083728753</x:v>
      </x:c>
      <x:c r="AJ116" s="101" t="n">
        <x:f>INDEX('Market Data'!$U118:$AL118,1,MATCH("UUP",'Market Data'!$U$5:$AL$5,0))</x:f>
        <x:v>0.0007155116232253622</x:v>
      </x:c>
      <x:c r="AK116" s="101" t="n">
        <x:f>INDEX('Market Data'!$U118:$AL118,1,MATCH("USO",'Market Data'!$U$5:$AL$5,0))</x:f>
        <x:v>-0.033644273383047985</x:v>
      </x:c>
      <x:c r="AL116" s="101" t="n">
        <x:f>INDEX('Market Data'!$U118:$AL118,1,MATCH('Portfolio'!$D$20,'Market Data'!$U$5:$AL$5,0))</x:f>
        <x:v>0.017634009390668393</x:v>
      </x:c>
      <x:c r="AM116" s="74" t="str"/>
      <x:c r="AN116" s="74"/>
      <x:c r="AO116" s="74"/>
      <x:c r="AP116" s="74"/>
      <x:c r="AQ116" s="74"/>
      <x:c r="AR116" s="74"/>
      <x:c r="AS116" s="74"/>
      <x:c r="AT116" s="11" t="n">
        <x:f>A116</x:f>
        <x:v>46188</x:v>
      </x:c>
      <x:c r="AU116" s="13" t="n">
        <x:f>B116</x:f>
        <x:v>0.031785466130672096</x:v>
      </x:c>
      <x:c r="AV116" s="13" t="n">
        <x:f>'Market Data'!U118</x:f>
        <x:v>0.017634009390668393</x:v>
      </x:c>
      <x:c r="AW116" s="13" t="n">
        <x:f>'Market Data'!W118-'Market Data'!U118</x:f>
        <x:v>-0.009473233232794254</x:v>
      </x:c>
      <x:c r="AX116" s="13" t="n">
        <x:f>'Market Data'!X118-'Market Data'!U118</x:f>
        <x:v>0.011954800258695109</x:v>
      </x:c>
      <x:c r="AY116" s="13" t="n">
        <x:f>'Market Data'!Y118-'Market Data'!U118</x:f>
        <x:v>0.005923866254392118</x:v>
      </x:c>
      <x:c r="AZ116" s="35" t="n">
        <x:f>AZ115*(1+AV116)</x:f>
        <x:v>1.1079109180196587</x:v>
      </x:c>
      <x:c r="BA116" s="35" t="n">
        <x:f>BA115*(1+AW116)</x:f>
        <x:v>1.0760199545296012</x:v>
      </x:c>
      <x:c r="BB116" s="35" t="n">
        <x:f>BB115*(1+AX116)</x:f>
        <x:v>1.2009934836612302</x:v>
      </x:c>
      <x:c r="BC116" s="35" t="n">
        <x:f>BC115*(1+AY116)</x:f>
        <x:v>1.3242476693073084</x:v>
      </x:c>
      <x:c r="BG116" s="13" t="n">
        <x:f>0.5*AI116+0.5*AK116</x:f>
        <x:v>-0.0038739566496596156</x:v>
      </x:c>
      <x:c r="BH116" s="13" t="n">
        <x:f>0.5*AJ116-0.5*AG116</x:f>
        <x:v>0.0006492121982103471</x:v>
      </x:c>
    </x:row>
    <x:row r="117">
      <x:c r="A117" s="100" t="n">
        <x:f>'Market Data'!A119</x:f>
        <x:v>46189</x:v>
      </x:c>
      <x:c r="B117" s="101" t="n">
        <x:f>'Portfolio'!$F$6*INDEX('Market Data'!$U119:$AL119,1,MATCH('Portfolio'!$B$6,'Market Data'!$U$5:$AL$5,0))+'Portfolio'!$F$7*INDEX('Market Data'!$U119:$AL119,1,MATCH('Portfolio'!$B$7,'Market Data'!$U$5:$AL$5,0))+'Portfolio'!$F$8*INDEX('Market Data'!$U119:$AL119,1,MATCH('Portfolio'!$B$8,'Market Data'!$U$5:$AL$5,0))+'Portfolio'!$F$9*INDEX('Market Data'!$U119:$AL119,1,MATCH('Portfolio'!$B$9,'Market Data'!$U$5:$AL$5,0))+'Portfolio'!$F$10*INDEX('Market Data'!$U119:$AL119,1,MATCH('Portfolio'!$B$10,'Market Data'!$U$5:$AL$5,0))+'Portfolio'!$F$11*INDEX('Market Data'!$U119:$AL119,1,MATCH('Portfolio'!$B$11,'Market Data'!$U$5:$AL$5,0))+'Portfolio'!$F$12*INDEX('Market Data'!$U119:$AL119,1,MATCH('Portfolio'!$B$12,'Market Data'!$U$5:$AL$5,0))+'Portfolio'!$F$13*INDEX('Market Data'!$U119:$AL119,1,MATCH('Portfolio'!$B$13,'Market Data'!$U$5:$AL$5,0))</x:f>
        <x:v>-0.016298230379080948</x:v>
      </x:c>
      <x:c r="C117" s="101" t="n">
        <x:f>-'Portfolio'!$D$24*INDEX('Market Data'!$U119:$AL119,1,MATCH('Portfolio'!$D$20,'Market Data'!$U$5:$AL$5,0))</x:f>
        <x:v>0.004384849173818994</x:v>
      </x:c>
      <x:c r="D117" s="101" t="n">
        <x:f>B117+C117</x:f>
        <x:v>-0.011913381205261954</x:v>
      </x:c>
      <x:c r="E117" s="101" t="n">
        <x:f>'Market Data'!U119</x:f>
        <x:v>-0.005961575485861181</x:v>
      </x:c>
      <x:c r="F117" s="101" t="n">
        <x:f>'Market Data'!V119</x:f>
        <x:v>-0.019005421591015037</x:v>
      </x:c>
      <x:c r="G117" s="101" t="n">
        <x:f>'Market Data'!W119</x:f>
        <x:v>-0.00868871794861148</x:v>
      </x:c>
      <x:c r="H117" s="102" t="n">
        <x:f>H116*(1+B117)</x:f>
        <x:v>1.365753173731536</x:v>
      </x:c>
      <x:c r="I117" s="102" t="n">
        <x:f>I116*(1+D117)</x:f>
        <x:v>1.27775791936309</x:v>
      </x:c>
      <x:c r="J117" s="102" t="n">
        <x:f>J116*(1+E117)</x:f>
        <x:v>1.1013060234502747</x:v>
      </x:c>
      <x:c r="K117" s="102" t="n">
        <x:f>K116*(1+F117)</x:f>
        <x:v>1.1919040641328629</x:v>
      </x:c>
      <x:c r="L117" s="102" t="n">
        <x:f>L116*(1+G117)</x:f>
        <x:v>1.178934689408324</x:v>
      </x:c>
      <x:c r="M117" s="102" t="n">
        <x:f>MAX(M116,H117)</x:f>
        <x:v>1.388381332543343</x:v>
      </x:c>
      <x:c r="N117" s="98" t="n">
        <x:f>H117/M117-1</x:f>
        <x:v>-0.01629823037908107</x:v>
      </x:c>
      <x:c r="O117" s="102" t="n">
        <x:f>MAX(O116,I117)</x:f>
        <x:v>1.293163873549559</x:v>
      </x:c>
      <x:c r="P117" s="98" t="n">
        <x:f>I117/O117-1</x:f>
        <x:v>-0.011913381205261975</x:v>
      </x:c>
      <x:c r="Q117" s="102" t="n">
        <x:f>MAX(Q116,J117)</x:f>
        <x:v>1.1148681348592044</x:v>
      </x:c>
      <x:c r="R117" s="98" t="n">
        <x:f>J117/Q117-1</x:f>
        <x:v>-0.012164767280430366</x:v>
      </x:c>
      <x:c r="S117" s="102" t="n">
        <x:f>MAX(S116,K117)</x:f>
        <x:v>1.2185229145369108</x:v>
      </x:c>
      <x:c r="T117" s="98" t="n">
        <x:f>K117/S117-1</x:f>
        <x:v>-0.021845178360198614</x:v>
      </x:c>
      <x:c r="U117" s="102" t="n">
        <x:f>MAX(U116,L117)</x:f>
        <x:v>1.189267902780924</x:v>
      </x:c>
      <x:c r="V117" s="98" t="n">
        <x:f>L117/U117-1</x:f>
        <x:v>-0.00868871794861148</x:v>
      </x:c>
      <x:c r="W117" s="101" t="n">
        <x:f>INDEX('Market Data'!$U119:$AL119,1,MATCH('Portfolio'!$B$6,'Market Data'!$U$5:$AL$5,0))</x:f>
        <x:v>-0.02372321070531347</x:v>
      </x:c>
      <x:c r="X117" s="101" t="n">
        <x:f>INDEX('Market Data'!$U119:$AL119,1,MATCH('Portfolio'!$B$7,'Market Data'!$U$5:$AL$5,0))</x:f>
        <x:v>-0.061792798315603914</x:v>
      </x:c>
      <x:c r="Y117" s="101" t="n">
        <x:f>INDEX('Market Data'!$U119:$AL119,1,MATCH('Portfolio'!$B$8,'Market Data'!$U$5:$AL$5,0))</x:f>
        <x:v>-0.035274147549926305</x:v>
      </x:c>
      <x:c r="Z117" s="101" t="n">
        <x:f>INDEX('Market Data'!$U119:$AL119,1,MATCH('Portfolio'!$B$9,'Market Data'!$U$5:$AL$5,0))</x:f>
        <x:v>-0.006065446202409341</x:v>
      </x:c>
      <x:c r="AA117" s="101" t="n">
        <x:f>INDEX('Market Data'!$U119:$AL119,1,MATCH('Portfolio'!$B$10,'Market Data'!$U$5:$AL$5,0))</x:f>
        <x:v>0.03675641092824922</x:v>
      </x:c>
      <x:c r="AB117" s="101" t="n">
        <x:f>INDEX('Market Data'!$U119:$AL119,1,MATCH('Portfolio'!$B$11,'Market Data'!$U$5:$AL$5,0))</x:f>
        <x:v>0.00738167585787286</x:v>
      </x:c>
      <x:c r="AC117" s="101" t="n">
        <x:f>INDEX('Market Data'!$U119:$AL119,1,MATCH('Portfolio'!$B$12,'Market Data'!$U$5:$AL$5,0))</x:f>
        <x:v>0.002723533282284807</x:v>
      </x:c>
      <x:c r="AD117" s="101" t="n">
        <x:f>INDEX('Market Data'!$U119:$AL119,1,MATCH('Portfolio'!$B$13,'Market Data'!$U$5:$AL$5,0))</x:f>
        <x:v>-0.005961575485861181</x:v>
      </x:c>
      <x:c r="AE117" s="101" t="n">
        <x:f>INDEX('Market Data'!$U119:$AL119,1,MATCH("SPY",'Market Data'!$U$5:$AL$5,0))</x:f>
        <x:v>-0.005961575485861181</x:v>
      </x:c>
      <x:c r="AF117" s="101" t="n">
        <x:f>INDEX('Market Data'!$U119:$AL119,1,MATCH("QQQ",'Market Data'!$U$5:$AL$5,0))</x:f>
        <x:v>-0.019005421591015037</x:v>
      </x:c>
      <x:c r="AG117" s="101" t="n">
        <x:f>INDEX('Market Data'!$U119:$AL119,1,MATCH("TLT",'Market Data'!$U$5:$AL$5,0))</x:f>
        <x:v>0.005482918068113518</x:v>
      </x:c>
      <x:c r="AH117" s="101" t="n">
        <x:f>INDEX('Market Data'!$U119:$AL119,1,MATCH("HYG",'Market Data'!$U$5:$AL$5,0))</x:f>
        <x:v>-0.0001249092811272945</x:v>
      </x:c>
      <x:c r="AI117" s="101" t="n">
        <x:f>INDEX('Market Data'!$U119:$AL119,1,MATCH("GLD",'Market Data'!$U$5:$AL$5,0))</x:f>
        <x:v>0.002723533282284807</x:v>
      </x:c>
      <x:c r="AJ117" s="101" t="n">
        <x:f>INDEX('Market Data'!$U119:$AL119,1,MATCH("UUP",'Market Data'!$U$5:$AL$5,0))</x:f>
        <x:v>-0.0014300682574422963</x:v>
      </x:c>
      <x:c r="AK117" s="101" t="n">
        <x:f>INDEX('Market Data'!$U119:$AL119,1,MATCH("USO",'Market Data'!$U$5:$AL$5,0))</x:f>
        <x:v>-0.0473558114604824</x:v>
      </x:c>
      <x:c r="AL117" s="101" t="n">
        <x:f>INDEX('Market Data'!$U119:$AL119,1,MATCH('Portfolio'!$D$20,'Market Data'!$U$5:$AL$5,0))</x:f>
        <x:v>-0.005961575485861181</x:v>
      </x:c>
      <x:c r="AM117" s="74" t="str"/>
      <x:c r="AN117" s="74"/>
      <x:c r="AO117" s="74"/>
      <x:c r="AP117" s="74"/>
      <x:c r="AQ117" s="74"/>
      <x:c r="AR117" s="74"/>
      <x:c r="AS117" s="74"/>
      <x:c r="AT117" s="11" t="n">
        <x:f>A117</x:f>
        <x:v>46189</x:v>
      </x:c>
      <x:c r="AU117" s="13" t="n">
        <x:f>B117</x:f>
        <x:v>-0.016298230379080948</x:v>
      </x:c>
      <x:c r="AV117" s="13" t="n">
        <x:f>'Market Data'!U119</x:f>
        <x:v>-0.005961575485861181</x:v>
      </x:c>
      <x:c r="AW117" s="13" t="n">
        <x:f>'Market Data'!W119-'Market Data'!U119</x:f>
        <x:v>-0.0027271424627502983</x:v>
      </x:c>
      <x:c r="AX117" s="13" t="n">
        <x:f>'Market Data'!X119-'Market Data'!U119</x:f>
        <x:v>-0.016758231465163087</x:v>
      </x:c>
      <x:c r="AY117" s="13" t="n">
        <x:f>'Market Data'!Y119-'Market Data'!U119</x:f>
        <x:v>-0.012225607266650007</x:v>
      </x:c>
      <x:c r="AZ117" s="35" t="n">
        <x:f>AZ116*(1+AV117)</x:f>
        <x:v>1.1013060234502747</x:v>
      </x:c>
      <x:c r="BA117" s="35" t="n">
        <x:f>BA116*(1+AW117)</x:f>
        <x:v>1.0730854948208368</x:v>
      </x:c>
      <x:c r="BB117" s="35" t="n">
        <x:f>BB116*(1+AX117)</x:f>
        <x:v>1.1808669568738828</x:v>
      </x:c>
      <x:c r="BC117" s="35" t="n">
        <x:f>BC116*(1+AY117)</x:f>
        <x:v>1.3080579373785806</x:v>
      </x:c>
      <x:c r="BG117" s="13" t="n">
        <x:f>0.5*AI117+0.5*AK117</x:f>
        <x:v>-0.022316139089098797</x:v>
      </x:c>
      <x:c r="BH117" s="13" t="n">
        <x:f>0.5*AJ117-0.5*AG117</x:f>
        <x:v>-0.003456493162777907</x:v>
      </x:c>
    </x:row>
    <x:row r="118">
      <x:c r="A118" s="100" t="n">
        <x:f>'Market Data'!A120</x:f>
        <x:v>46190</x:v>
      </x:c>
      <x:c r="B118" s="101" t="n">
        <x:f>'Portfolio'!$F$6*INDEX('Market Data'!$U120:$AL120,1,MATCH('Portfolio'!$B$6,'Market Data'!$U$5:$AL$5,0))+'Portfolio'!$F$7*INDEX('Market Data'!$U120:$AL120,1,MATCH('Portfolio'!$B$7,'Market Data'!$U$5:$AL$5,0))+'Portfolio'!$F$8*INDEX('Market Data'!$U120:$AL120,1,MATCH('Portfolio'!$B$8,'Market Data'!$U$5:$AL$5,0))+'Portfolio'!$F$9*INDEX('Market Data'!$U120:$AL120,1,MATCH('Portfolio'!$B$9,'Market Data'!$U$5:$AL$5,0))+'Portfolio'!$F$10*INDEX('Market Data'!$U120:$AL120,1,MATCH('Portfolio'!$B$10,'Market Data'!$U$5:$AL$5,0))+'Portfolio'!$F$11*INDEX('Market Data'!$U120:$AL120,1,MATCH('Portfolio'!$B$11,'Market Data'!$U$5:$AL$5,0))+'Portfolio'!$F$12*INDEX('Market Data'!$U120:$AL120,1,MATCH('Portfolio'!$B$12,'Market Data'!$U$5:$AL$5,0))+'Portfolio'!$F$13*INDEX('Market Data'!$U120:$AL120,1,MATCH('Portfolio'!$B$13,'Market Data'!$U$5:$AL$5,0))</x:f>
        <x:v>-0.0019431191337328179</x:v>
      </x:c>
      <x:c r="C118" s="101" t="n">
        <x:f>-'Portfolio'!$D$24*INDEX('Market Data'!$U120:$AL120,1,MATCH('Portfolio'!$D$20,'Market Data'!$U$5:$AL$5,0))</x:f>
        <x:v>0.009185077987466867</x:v>
      </x:c>
      <x:c r="D118" s="101" t="n">
        <x:f>B118+C118</x:f>
        <x:v>0.0072419588537340485</x:v>
      </x:c>
      <x:c r="E118" s="101" t="n">
        <x:f>'Market Data'!U120</x:f>
        <x:v>-0.01248789492983049</x:v>
      </x:c>
      <x:c r="F118" s="101" t="n">
        <x:f>'Market Data'!V120</x:f>
        <x:v>-0.010070407460121666</x:v>
      </x:c>
      <x:c r="G118" s="101" t="n">
        <x:f>'Market Data'!W120</x:f>
        <x:v>-0.00753209870788063</x:v>
      </x:c>
      <x:c r="H118" s="102" t="n">
        <x:f>H117*(1+B118)</x:f>
        <x:v>1.363099352607702</x:v>
      </x:c>
      <x:c r="I118" s="102" t="n">
        <x:f>I117*(1+D118)</x:f>
        <x:v>1.2870113896401503</x:v>
      </x:c>
      <x:c r="J118" s="102" t="n">
        <x:f>J117*(1+E118)</x:f>
        <x:v>1.0875530295438383</x:v>
      </x:c>
      <x:c r="K118" s="102" t="n">
        <x:f>K117*(1+F118)</x:f>
        <x:v>1.17990110455367</x:v>
      </x:c>
      <x:c r="L118" s="102" t="n">
        <x:f>L117*(1+G118)</x:f>
        <x:v>1.1700548369575559</x:v>
      </x:c>
      <x:c r="M118" s="102" t="n">
        <x:f>MAX(M117,H118)</x:f>
        <x:v>1.388381332543343</x:v>
      </x:c>
      <x:c r="N118" s="98" t="n">
        <x:f>H118/M118-1</x:f>
        <x:v>-0.01820968010951829</x:v>
      </x:c>
      <x:c r="O118" s="102" t="n">
        <x:f>MAX(O117,I118)</x:f>
        <x:v>1.293163873549559</x:v>
      </x:c>
      <x:c r="P118" s="98" t="n">
        <x:f>I118/O118-1</x:f>
        <x:v>-0.004757698568025215</x:v>
      </x:c>
      <x:c r="Q118" s="102" t="n">
        <x:f>MAX(Q117,J118)</x:f>
        <x:v>1.1148681348592044</x:v>
      </x:c>
      <x:c r="R118" s="98" t="n">
        <x:f>J118/Q118-1</x:f>
        <x:v>-0.024500749874617034</x:v>
      </x:c>
      <x:c r="S118" s="102" t="n">
        <x:f>MAX(S117,K118)</x:f>
        <x:v>1.2185229145369108</x:v>
      </x:c>
      <x:c r="T118" s="98" t="n">
        <x:f>K118/S118-1</x:f>
        <x:v>-0.031695595973194046</x:v>
      </x:c>
      <x:c r="U118" s="102" t="n">
        <x:f>MAX(U117,L118)</x:f>
        <x:v>1.189267902780924</x:v>
      </x:c>
      <x:c r="V118" s="98" t="n">
        <x:f>L118/U118-1</x:f>
        <x:v>-0.016155372375258215</x:v>
      </x:c>
      <x:c r="W118" s="101" t="n">
        <x:f>INDEX('Market Data'!$U120:$AL120,1,MATCH('Portfolio'!$B$6,'Market Data'!$U$5:$AL$5,0))</x:f>
        <x:v>-0.013307036154839746</x:v>
      </x:c>
      <x:c r="X118" s="101" t="n">
        <x:f>INDEX('Market Data'!$U120:$AL120,1,MATCH('Portfolio'!$B$7,'Market Data'!$U$5:$AL$5,0))</x:f>
        <x:v>0.021973787134693223</x:v>
      </x:c>
      <x:c r="Y118" s="101" t="n">
        <x:f>INDEX('Market Data'!$U120:$AL120,1,MATCH('Portfolio'!$B$8,'Market Data'!$U$5:$AL$5,0))</x:f>
        <x:v>0.014841627034382299</x:v>
      </x:c>
      <x:c r="Z118" s="101" t="n">
        <x:f>INDEX('Market Data'!$U120:$AL120,1,MATCH('Portfolio'!$B$9,'Market Data'!$U$5:$AL$5,0))</x:f>
        <x:v>-0.009354129144549028</x:v>
      </x:c>
      <x:c r="AA118" s="101" t="n">
        <x:f>INDEX('Market Data'!$U120:$AL120,1,MATCH('Portfolio'!$B$10,'Market Data'!$U$5:$AL$5,0))</x:f>
        <x:v>0.0070060237177231866</x:v>
      </x:c>
      <x:c r="AB118" s="101" t="n">
        <x:f>INDEX('Market Data'!$U120:$AL120,1,MATCH('Portfolio'!$B$11,'Market Data'!$U$5:$AL$5,0))</x:f>
        <x:v>-0.021374707374871904</x:v>
      </x:c>
      <x:c r="AC118" s="101" t="n">
        <x:f>INDEX('Market Data'!$U120:$AL120,1,MATCH('Portfolio'!$B$12,'Market Data'!$U$5:$AL$5,0))</x:f>
        <x:v>-0.02270955075927472</x:v>
      </x:c>
      <x:c r="AD118" s="101" t="n">
        <x:f>INDEX('Market Data'!$U120:$AL120,1,MATCH('Portfolio'!$B$13,'Market Data'!$U$5:$AL$5,0))</x:f>
        <x:v>-0.01248789492983049</x:v>
      </x:c>
      <x:c r="AE118" s="101" t="n">
        <x:f>INDEX('Market Data'!$U120:$AL120,1,MATCH("SPY",'Market Data'!$U$5:$AL$5,0))</x:f>
        <x:v>-0.01248789492983049</x:v>
      </x:c>
      <x:c r="AF118" s="101" t="n">
        <x:f>INDEX('Market Data'!$U120:$AL120,1,MATCH("QQQ",'Market Data'!$U$5:$AL$5,0))</x:f>
        <x:v>-0.010070407460121666</x:v>
      </x:c>
      <x:c r="AG118" s="101" t="n">
        <x:f>INDEX('Market Data'!$U120:$AL120,1,MATCH("TLT",'Market Data'!$U$5:$AL$5,0))</x:f>
        <x:v>0.001624345627797119</x:v>
      </x:c>
      <x:c r="AH118" s="101" t="n">
        <x:f>INDEX('Market Data'!$U120:$AL120,1,MATCH("HYG",'Market Data'!$U$5:$AL$5,0))</x:f>
        <x:v>-0.0037486174560029673</x:v>
      </x:c>
      <x:c r="AI118" s="101" t="n">
        <x:f>INDEX('Market Data'!$U120:$AL120,1,MATCH("GLD",'Market Data'!$U$5:$AL$5,0))</x:f>
        <x:v>-0.02270955075927472</x:v>
      </x:c>
      <x:c r="AJ118" s="101" t="n">
        <x:f>INDEX('Market Data'!$U120:$AL120,1,MATCH("UUP",'Market Data'!$U$5:$AL$5,0))</x:f>
        <x:v>0.0089509487027708</x:v>
      </x:c>
      <x:c r="AK118" s="101" t="n">
        <x:f>INDEX('Market Data'!$U120:$AL120,1,MATCH("USO",'Market Data'!$U$5:$AL$5,0))</x:f>
        <x:v>-0.010738701400023976</x:v>
      </x:c>
      <x:c r="AL118" s="101" t="n">
        <x:f>INDEX('Market Data'!$U120:$AL120,1,MATCH('Portfolio'!$D$20,'Market Data'!$U$5:$AL$5,0))</x:f>
        <x:v>-0.01248789492983049</x:v>
      </x:c>
      <x:c r="AM118" s="74" t="str"/>
      <x:c r="AN118" s="74"/>
      <x:c r="AO118" s="74"/>
      <x:c r="AP118" s="74"/>
      <x:c r="AQ118" s="74"/>
      <x:c r="AR118" s="74"/>
      <x:c r="AS118" s="74"/>
      <x:c r="AT118" s="11" t="n">
        <x:f>A118</x:f>
        <x:v>46190</x:v>
      </x:c>
      <x:c r="AU118" s="13" t="n">
        <x:f>B118</x:f>
        <x:v>-0.0019431191337328179</x:v>
      </x:c>
      <x:c r="AV118" s="13" t="n">
        <x:f>'Market Data'!U120</x:f>
        <x:v>-0.01248789492983049</x:v>
      </x:c>
      <x:c r="AW118" s="13" t="n">
        <x:f>'Market Data'!W120-'Market Data'!U120</x:f>
        <x:v>0.00495579622194986</x:v>
      </x:c>
      <x:c r="AX118" s="13" t="n">
        <x:f>'Market Data'!X120-'Market Data'!U120</x:f>
        <x:v>0.019296610701257655</x:v>
      </x:c>
      <x:c r="AY118" s="13" t="n">
        <x:f>'Market Data'!Y120-'Market Data'!U120</x:f>
        <x:v>0.0012626532351803776</x:v>
      </x:c>
      <x:c r="AZ118" s="35" t="n">
        <x:f>AZ117*(1+AV118)</x:f>
        <x:v>1.0875530295438383</x:v>
      </x:c>
      <x:c r="BA118" s="35" t="n">
        <x:f>BA117*(1+AW118)</x:f>
        <x:v>1.0784034878618993</x:v>
      </x:c>
      <x:c r="BB118" s="35" t="n">
        <x:f>BB117*(1+AX118)</x:f>
        <x:v>1.203653686830657</x:v>
      </x:c>
      <x:c r="BC118" s="35" t="n">
        <x:f>BC117*(1+AY118)</x:f>
        <x:v>1.309709560965015</x:v>
      </x:c>
      <x:c r="BG118" s="13" t="n">
        <x:f>0.5*AI118+0.5*AK118</x:f>
        <x:v>-0.01672412607964935</x:v>
      </x:c>
      <x:c r="BH118" s="13" t="n">
        <x:f>0.5*AJ118-0.5*AG118</x:f>
        <x:v>0.0036633015374868405</x:v>
      </x:c>
    </x:row>
    <x:row r="119">
      <x:c r="A119" s="100" t="n">
        <x:f>'Market Data'!A121</x:f>
        <x:v>46191</x:v>
      </x:c>
      <x:c r="B119" s="101" t="n">
        <x:f>'Portfolio'!$F$6*INDEX('Market Data'!$U121:$AL121,1,MATCH('Portfolio'!$B$6,'Market Data'!$U$5:$AL$5,0))+'Portfolio'!$F$7*INDEX('Market Data'!$U121:$AL121,1,MATCH('Portfolio'!$B$7,'Market Data'!$U$5:$AL$5,0))+'Portfolio'!$F$8*INDEX('Market Data'!$U121:$AL121,1,MATCH('Portfolio'!$B$8,'Market Data'!$U$5:$AL$5,0))+'Portfolio'!$F$9*INDEX('Market Data'!$U121:$AL121,1,MATCH('Portfolio'!$B$9,'Market Data'!$U$5:$AL$5,0))+'Portfolio'!$F$10*INDEX('Market Data'!$U121:$AL121,1,MATCH('Portfolio'!$B$10,'Market Data'!$U$5:$AL$5,0))+'Portfolio'!$F$11*INDEX('Market Data'!$U121:$AL121,1,MATCH('Portfolio'!$B$11,'Market Data'!$U$5:$AL$5,0))+'Portfolio'!$F$12*INDEX('Market Data'!$U121:$AL121,1,MATCH('Portfolio'!$B$12,'Market Data'!$U$5:$AL$5,0))+'Portfolio'!$F$13*INDEX('Market Data'!$U121:$AL121,1,MATCH('Portfolio'!$B$13,'Market Data'!$U$5:$AL$5,0))</x:f>
        <x:v>0.023886855083487476</x:v>
      </x:c>
      <x:c r="C119" s="101" t="n">
        <x:f>-'Portfolio'!$D$24*INDEX('Market Data'!$U121:$AL121,1,MATCH('Portfolio'!$D$20,'Market Data'!$U$5:$AL$5,0))</x:f>
        <x:v>-0.007647171192739718</x:v>
      </x:c>
      <x:c r="D119" s="101" t="n">
        <x:f>B119+C119</x:f>
        <x:v>0.016239683890747758</x:v>
      </x:c>
      <x:c r="E119" s="101" t="n">
        <x:f>'Market Data'!U121</x:f>
        <x:v>0.010396979807429707</x:v>
      </x:c>
      <x:c r="F119" s="101" t="n">
        <x:f>'Market Data'!V121</x:f>
        <x:v>0.02506543768170255</x:v>
      </x:c>
      <x:c r="G119" s="101" t="n">
        <x:f>'Market Data'!W121</x:f>
        <x:v>0.019697818587289584</x:v>
      </x:c>
      <x:c r="H119" s="102" t="n">
        <x:f>H118*(1+B119)</x:f>
        <x:v>1.3956595093078377</x:v>
      </x:c>
      <x:c r="I119" s="102" t="n">
        <x:f>I118*(1+D119)</x:f>
        <x:v>1.3079120477716983</x:v>
      </x:c>
      <x:c r="J119" s="102" t="n">
        <x:f>J118*(1+E119)</x:f>
        <x:v>1.0988602964315146</x:v>
      </x:c>
      <x:c r="K119" s="102" t="n">
        <x:f>K118*(1+F119)</x:f>
        <x:v>1.2094758421604321</x:v>
      </x:c>
      <x:c r="L119" s="102" t="n">
        <x:f>L118*(1+G119)</x:f>
        <x:v>1.1931023648731265</x:v>
      </x:c>
      <x:c r="M119" s="102" t="n">
        <x:f>MAX(M118,H119)</x:f>
        <x:v>1.3956595093078377</x:v>
      </x:c>
      <x:c r="N119" s="98" t="n">
        <x:f>H119/M119-1</x:f>
        <x:v>0</x:v>
      </x:c>
      <x:c r="O119" s="102" t="n">
        <x:f>MAX(O118,I119)</x:f>
        <x:v>1.3079120477716983</x:v>
      </x:c>
      <x:c r="P119" s="98" t="n">
        <x:f>I119/O119-1</x:f>
        <x:v>0</x:v>
      </x:c>
      <x:c r="Q119" s="102" t="n">
        <x:f>MAX(Q118,J119)</x:f>
        <x:v>1.1148681348592044</x:v>
      </x:c>
      <x:c r="R119" s="98" t="n">
        <x:f>J119/Q119-1</x:f>
        <x:v>-0.014358503868900585</x:v>
      </x:c>
      <x:c r="S119" s="102" t="n">
        <x:f>MAX(S118,K119)</x:f>
        <x:v>1.2185229145369108</x:v>
      </x:c>
      <x:c r="T119" s="98" t="n">
        <x:f>K119/S119-1</x:f>
        <x:v>-0.007424622277141912</x:v>
      </x:c>
      <x:c r="U119" s="102" t="n">
        <x:f>MAX(U118,L119)</x:f>
        <x:v>1.1931023648731265</x:v>
      </x:c>
      <x:c r="V119" s="98" t="n">
        <x:f>L119/U119-1</x:f>
        <x:v>0</x:v>
      </x:c>
      <x:c r="W119" s="101" t="n">
        <x:f>INDEX('Market Data'!$U121:$AL121,1,MATCH('Portfolio'!$B$6,'Market Data'!$U$5:$AL$5,0))</x:f>
        <x:v>0.02951387968799768</x:v>
      </x:c>
      <x:c r="X119" s="101" t="n">
        <x:f>INDEX('Market Data'!$U121:$AL121,1,MATCH('Portfolio'!$B$7,'Market Data'!$U$5:$AL$5,0))</x:f>
        <x:v>0.0870406898099807</x:v>
      </x:c>
      <x:c r="Y119" s="101" t="n">
        <x:f>INDEX('Market Data'!$U121:$AL121,1,MATCH('Portfolio'!$B$8,'Market Data'!$U$5:$AL$5,0))</x:f>
        <x:v>0.06935088810975487</x:v>
      </x:c>
      <x:c r="Z119" s="101" t="n">
        <x:f>INDEX('Market Data'!$U121:$AL121,1,MATCH('Portfolio'!$B$9,'Market Data'!$U$5:$AL$5,0))</x:f>
        <x:v>-0.012077433562407536</x:v>
      </x:c>
      <x:c r="AA119" s="101" t="n">
        <x:f>INDEX('Market Data'!$U121:$AL121,1,MATCH('Portfolio'!$B$10,'Market Data'!$U$5:$AL$5,0))</x:f>
        <x:v>-0.024710573715507</x:v>
      </x:c>
      <x:c r="AB119" s="101" t="n">
        <x:f>INDEX('Market Data'!$U121:$AL121,1,MATCH('Portfolio'!$B$11,'Market Data'!$U$5:$AL$5,0))</x:f>
        <x:v>-0.014643895574289578</x:v>
      </x:c>
      <x:c r="AC119" s="101" t="n">
        <x:f>INDEX('Market Data'!$U121:$AL121,1,MATCH('Portfolio'!$B$12,'Market Data'!$U$5:$AL$5,0))</x:f>
        <x:v>-0.003808571701190089</x:v>
      </x:c>
      <x:c r="AD119" s="101" t="n">
        <x:f>INDEX('Market Data'!$U121:$AL121,1,MATCH('Portfolio'!$B$13,'Market Data'!$U$5:$AL$5,0))</x:f>
        <x:v>0.010396979807429707</x:v>
      </x:c>
      <x:c r="AE119" s="101" t="n">
        <x:f>INDEX('Market Data'!$U121:$AL121,1,MATCH("SPY",'Market Data'!$U$5:$AL$5,0))</x:f>
        <x:v>0.010396979807429707</x:v>
      </x:c>
      <x:c r="AF119" s="101" t="n">
        <x:f>INDEX('Market Data'!$U121:$AL121,1,MATCH("QQQ",'Market Data'!$U$5:$AL$5,0))</x:f>
        <x:v>0.02506543768170255</x:v>
      </x:c>
      <x:c r="AG119" s="101" t="n">
        <x:f>INDEX('Market Data'!$U121:$AL121,1,MATCH("TLT",'Market Data'!$U$5:$AL$5,0))</x:f>
        <x:v>0.004865044824139186</x:v>
      </x:c>
      <x:c r="AH119" s="101" t="n">
        <x:f>INDEX('Market Data'!$U121:$AL121,1,MATCH("HYG",'Market Data'!$U$5:$AL$5,0))</x:f>
        <x:v>0.0035118354468679502</x:v>
      </x:c>
      <x:c r="AI119" s="101" t="n">
        <x:f>INDEX('Market Data'!$U121:$AL121,1,MATCH("GLD",'Market Data'!$U$5:$AL$5,0))</x:f>
        <x:v>-0.003808571701190089</x:v>
      </x:c>
      <x:c r="AJ119" s="101" t="n">
        <x:f>INDEX('Market Data'!$U121:$AL121,1,MATCH("UUP",'Market Data'!$U$5:$AL$5,0))</x:f>
        <x:v>0.00425830129826954</x:v>
      </x:c>
      <x:c r="AK119" s="101" t="n">
        <x:f>INDEX('Market Data'!$U121:$AL121,1,MATCH("USO",'Market Data'!$U$5:$AL$5,0))</x:f>
        <x:v>0.005602725823693033</x:v>
      </x:c>
      <x:c r="AL119" s="101" t="n">
        <x:f>INDEX('Market Data'!$U121:$AL121,1,MATCH('Portfolio'!$D$20,'Market Data'!$U$5:$AL$5,0))</x:f>
        <x:v>0.010396979807429707</x:v>
      </x:c>
      <x:c r="AM119" s="74" t="str"/>
      <x:c r="AN119" s="74"/>
      <x:c r="AO119" s="74"/>
      <x:c r="AP119" s="74"/>
      <x:c r="AQ119" s="74"/>
      <x:c r="AR119" s="74"/>
      <x:c r="AS119" s="74"/>
      <x:c r="AT119" s="11" t="n">
        <x:f>A119</x:f>
        <x:v>46191</x:v>
      </x:c>
      <x:c r="AU119" s="13" t="n">
        <x:f>B119</x:f>
        <x:v>0.023886855083487476</x:v>
      </x:c>
      <x:c r="AV119" s="13" t="n">
        <x:f>'Market Data'!U121</x:f>
        <x:v>0.010396979807429707</x:v>
      </x:c>
      <x:c r="AW119" s="13" t="n">
        <x:f>'Market Data'!W121-'Market Data'!U121</x:f>
        <x:v>0.009300838779859877</x:v>
      </x:c>
      <x:c r="AX119" s="13" t="n">
        <x:f>'Market Data'!X121-'Market Data'!U121</x:f>
        <x:v>0.020827298513757198</x:v>
      </x:c>
      <x:c r="AY119" s="13" t="n">
        <x:f>'Market Data'!Y121-'Market Data'!U121</x:f>
        <x:v>0.007370200101062263</x:v>
      </x:c>
      <x:c r="AZ119" s="35" t="n">
        <x:f>AZ118*(1+AV119)</x:f>
        <x:v>1.0988602964315146</x:v>
      </x:c>
      <x:c r="BA119" s="35" t="n">
        <x:f>BA118*(1+AW119)</x:f>
        <x:v>1.0884335448421414</x:v>
      </x:c>
      <x:c r="BB119" s="35" t="n">
        <x:f>BB118*(1+AX119)</x:f>
        <x:v>1.2287225414734637</x:v>
      </x:c>
      <x:c r="BC119" s="35" t="n">
        <x:f>BC118*(1+AY119)</x:f>
        <x:v>1.3193623825036014</x:v>
      </x:c>
      <x:c r="BG119" s="13" t="n">
        <x:f>0.5*AI119+0.5*AK119</x:f>
        <x:v>0.0008970770612514722</x:v>
      </x:c>
      <x:c r="BH119" s="13" t="n">
        <x:f>0.5*AJ119-0.5*AG119</x:f>
        <x:v>-0.00030337176293482315</x:v>
      </x:c>
    </x:row>
    <x:row r="120">
      <x:c r="A120" s="100" t="n">
        <x:f>'Market Data'!A122</x:f>
        <x:v>46195</x:v>
      </x:c>
      <x:c r="B120" s="101" t="n">
        <x:f>'Portfolio'!$F$6*INDEX('Market Data'!$U122:$AL122,1,MATCH('Portfolio'!$B$6,'Market Data'!$U$5:$AL$5,0))+'Portfolio'!$F$7*INDEX('Market Data'!$U122:$AL122,1,MATCH('Portfolio'!$B$7,'Market Data'!$U$5:$AL$5,0))+'Portfolio'!$F$8*INDEX('Market Data'!$U122:$AL122,1,MATCH('Portfolio'!$B$8,'Market Data'!$U$5:$AL$5,0))+'Portfolio'!$F$9*INDEX('Market Data'!$U122:$AL122,1,MATCH('Portfolio'!$B$9,'Market Data'!$U$5:$AL$5,0))+'Portfolio'!$F$10*INDEX('Market Data'!$U122:$AL122,1,MATCH('Portfolio'!$B$10,'Market Data'!$U$5:$AL$5,0))+'Portfolio'!$F$11*INDEX('Market Data'!$U122:$AL122,1,MATCH('Portfolio'!$B$11,'Market Data'!$U$5:$AL$5,0))+'Portfolio'!$F$12*INDEX('Market Data'!$U122:$AL122,1,MATCH('Portfolio'!$B$12,'Market Data'!$U$5:$AL$5,0))+'Portfolio'!$F$13*INDEX('Market Data'!$U122:$AL122,1,MATCH('Portfolio'!$B$13,'Market Data'!$U$5:$AL$5,0))</x:f>
        <x:v>0.012759199730662939</x:v>
      </x:c>
      <x:c r="C120" s="101" t="n">
        <x:f>-'Portfolio'!$D$24*INDEX('Market Data'!$U122:$AL122,1,MATCH('Portfolio'!$D$20,'Market Data'!$U$5:$AL$5,0))</x:f>
        <x:v>0.0023146240189066644</x:v>
      </x:c>
      <x:c r="D120" s="101" t="n">
        <x:f>B120+C120</x:f>
        <x:v>0.015073823749569603</x:v>
      </x:c>
      <x:c r="E120" s="101" t="n">
        <x:f>'Market Data'!U122</x:f>
        <x:v>-0.0031469282666526377</x:v>
      </x:c>
      <x:c r="F120" s="101" t="n">
        <x:f>'Market Data'!V122</x:f>
        <x:v>-0.002510106841037363</x:v>
      </x:c>
      <x:c r="G120" s="101" t="n">
        <x:f>'Market Data'!W122</x:f>
        <x:v>0.00876213245013635</x:v>
      </x:c>
      <x:c r="H120" s="102" t="n">
        <x:f>H119*(1+B120)</x:f>
        <x:v>1.4134670077430953</x:v>
      </x:c>
      <x:c r="I120" s="102" t="n">
        <x:f>I119*(1+D120)</x:f>
        <x:v>1.3276272834597476</x:v>
      </x:c>
      <x:c r="J120" s="102" t="n">
        <x:f>J119*(1+E120)</x:f>
        <x:v>1.095402261903572</x:v>
      </x:c>
      <x:c r="K120" s="102" t="n">
        <x:f>K119*(1+F120)</x:f>
        <x:v>1.2064399285749559</x:v>
      </x:c>
      <x:c r="L120" s="102" t="n">
        <x:f>L119*(1+G120)</x:f>
        <x:v>1.2035564858207157</x:v>
      </x:c>
      <x:c r="M120" s="102" t="n">
        <x:f>MAX(M119,H120)</x:f>
        <x:v>1.4134670077430953</x:v>
      </x:c>
      <x:c r="N120" s="98" t="n">
        <x:f>H120/M120-1</x:f>
        <x:v>0</x:v>
      </x:c>
      <x:c r="O120" s="102" t="n">
        <x:f>MAX(O119,I120)</x:f>
        <x:v>1.3276272834597476</x:v>
      </x:c>
      <x:c r="P120" s="98" t="n">
        <x:f>I120/O120-1</x:f>
        <x:v>0</x:v>
      </x:c>
      <x:c r="Q120" s="102" t="n">
        <x:f>MAX(Q119,J120)</x:f>
        <x:v>1.1148681348592044</x:v>
      </x:c>
      <x:c r="R120" s="98" t="n">
        <x:f>J120/Q120-1</x:f>
        <x:v>-0.01746024695386139</x:v>
      </x:c>
      <x:c r="S120" s="102" t="n">
        <x:f>MAX(S119,K120)</x:f>
        <x:v>1.2185229145369108</x:v>
      </x:c>
      <x:c r="T120" s="98" t="n">
        <x:f>K120/S120-1</x:f>
        <x:v>-0.00991609252300929</x:v>
      </x:c>
      <x:c r="U120" s="102" t="n">
        <x:f>MAX(U119,L120)</x:f>
        <x:v>1.2035564858207157</x:v>
      </x:c>
      <x:c r="V120" s="98" t="n">
        <x:f>L120/U120-1</x:f>
        <x:v>0</x:v>
      </x:c>
      <x:c r="W120" s="101" t="n">
        <x:f>INDEX('Market Data'!$U122:$AL122,1,MATCH('Portfolio'!$B$6,'Market Data'!$U$5:$AL$5,0))</x:f>
        <x:v>-0.009682543514892727</x:v>
      </x:c>
      <x:c r="X120" s="101" t="n">
        <x:f>INDEX('Market Data'!$U122:$AL122,1,MATCH('Portfolio'!$B$7,'Market Data'!$U$5:$AL$5,0))</x:f>
        <x:v>0.06824582156080128</x:v>
      </x:c>
      <x:c r="Y120" s="101" t="n">
        <x:f>INDEX('Market Data'!$U122:$AL122,1,MATCH('Portfolio'!$B$8,'Market Data'!$U$5:$AL$5,0))</x:f>
        <x:v>0.012009879598599671</x:v>
      </x:c>
      <x:c r="Z120" s="101" t="n">
        <x:f>INDEX('Market Data'!$U122:$AL122,1,MATCH('Portfolio'!$B$9,'Market Data'!$U$5:$AL$5,0))</x:f>
        <x:v>0.0031950879792561615</x:v>
      </x:c>
      <x:c r="AA120" s="101" t="n">
        <x:f>INDEX('Market Data'!$U122:$AL122,1,MATCH('Portfolio'!$B$10,'Market Data'!$U$5:$AL$5,0))</x:f>
        <x:v>0.019248533511496246</x:v>
      </x:c>
      <x:c r="AB120" s="101" t="n">
        <x:f>INDEX('Market Data'!$U122:$AL122,1,MATCH('Portfolio'!$B$11,'Market Data'!$U$5:$AL$5,0))</x:f>
        <x:v>-0.00010517988780645027</x:v>
      </x:c>
      <x:c r="AC120" s="101" t="n">
        <x:f>INDEX('Market Data'!$U122:$AL122,1,MATCH('Portfolio'!$B$12,'Market Data'!$U$5:$AL$5,0))</x:f>
        <x:v>-0.0065354381359996605</x:v>
      </x:c>
      <x:c r="AD120" s="101" t="n">
        <x:f>INDEX('Market Data'!$U122:$AL122,1,MATCH('Portfolio'!$B$13,'Market Data'!$U$5:$AL$5,0))</x:f>
        <x:v>-0.0031469282666526377</x:v>
      </x:c>
      <x:c r="AE120" s="101" t="n">
        <x:f>INDEX('Market Data'!$U122:$AL122,1,MATCH("SPY",'Market Data'!$U$5:$AL$5,0))</x:f>
        <x:v>-0.0031469282666526377</x:v>
      </x:c>
      <x:c r="AF120" s="101" t="n">
        <x:f>INDEX('Market Data'!$U122:$AL122,1,MATCH("QQQ",'Market Data'!$U$5:$AL$5,0))</x:f>
        <x:v>-0.002510106841037363</x:v>
      </x:c>
      <x:c r="AG120" s="101" t="n">
        <x:f>INDEX('Market Data'!$U122:$AL122,1,MATCH("TLT",'Market Data'!$U$5:$AL$5,0))</x:f>
        <x:v>-0.007608095028768802</x:v>
      </x:c>
      <x:c r="AH120" s="101" t="n">
        <x:f>INDEX('Market Data'!$U122:$AL122,1,MATCH("HYG",'Market Data'!$U$5:$AL$5,0))</x:f>
        <x:v>-0.0008748864046291827</x:v>
      </x:c>
      <x:c r="AI120" s="101" t="n">
        <x:f>INDEX('Market Data'!$U122:$AL122,1,MATCH("GLD",'Market Data'!$U$5:$AL$5,0))</x:f>
        <x:v>-0.0065354381359996605</x:v>
      </x:c>
      <x:c r="AJ120" s="101" t="n">
        <x:f>INDEX('Market Data'!$U122:$AL122,1,MATCH("UUP",'Market Data'!$U$5:$AL$5,0))</x:f>
        <x:v>0.002120189926098748</x:v>
      </x:c>
      <x:c r="AK120" s="101" t="n">
        <x:f>INDEX('Market Data'!$U122:$AL122,1,MATCH("USO",'Market Data'!$U$5:$AL$5,0))</x:f>
        <x:v>-0.018977977305225102</x:v>
      </x:c>
      <x:c r="AL120" s="101" t="n">
        <x:f>INDEX('Market Data'!$U122:$AL122,1,MATCH('Portfolio'!$D$20,'Market Data'!$U$5:$AL$5,0))</x:f>
        <x:v>-0.0031469282666526377</x:v>
      </x:c>
      <x:c r="AM120" s="74" t="str"/>
      <x:c r="AN120" s="74"/>
      <x:c r="AO120" s="74"/>
      <x:c r="AP120" s="74"/>
      <x:c r="AQ120" s="74"/>
      <x:c r="AR120" s="74"/>
      <x:c r="AS120" s="74"/>
      <x:c r="AT120" s="11" t="n">
        <x:f>A120</x:f>
        <x:v>46195</x:v>
      </x:c>
      <x:c r="AU120" s="13" t="n">
        <x:f>B120</x:f>
        <x:v>0.012759199730662939</x:v>
      </x:c>
      <x:c r="AV120" s="13" t="n">
        <x:f>'Market Data'!U122</x:f>
        <x:v>-0.0031469282666526377</x:v>
      </x:c>
      <x:c r="AW120" s="13" t="n">
        <x:f>'Market Data'!W122-'Market Data'!U122</x:f>
        <x:v>0.011909060716788988</x:v>
      </x:c>
      <x:c r="AX120" s="13" t="n">
        <x:f>'Market Data'!X122-'Market Data'!U122</x:f>
        <x:v>0.02293906766950904</x:v>
      </x:c>
      <x:c r="AY120" s="13" t="n">
        <x:f>'Market Data'!Y122-'Market Data'!U122</x:f>
        <x:v>0.024405445231870604</x:v>
      </x:c>
      <x:c r="AZ120" s="35" t="n">
        <x:f>AZ119*(1+AV120)</x:f>
        <x:v>1.095402261903572</x:v>
      </x:c>
      <x:c r="BA120" s="35" t="n">
        <x:f>BA119*(1+AW120)</x:f>
        <x:v>1.1013957660138565</x:v>
      </x:c>
      <x:c r="BB120" s="35" t="n">
        <x:f>BB119*(1+AX120)</x:f>
        <x:v>1.2569082909993747</x:v>
      </x:c>
      <x:c r="BC120" s="35" t="n">
        <x:f>BC119*(1+AY120)</x:f>
        <x:v>1.3515620088707836</x:v>
      </x:c>
      <x:c r="BG120" s="13" t="n">
        <x:f>0.5*AI120+0.5*AK120</x:f>
        <x:v>-0.012756707720612381</x:v>
      </x:c>
      <x:c r="BH120" s="13" t="n">
        <x:f>0.5*AJ120-0.5*AG120</x:f>
        <x:v>0.004864142477433775</x:v>
      </x:c>
    </x:row>
    <x:row r="121">
      <x:c r="A121" s="100" t="n">
        <x:f>'Market Data'!A123</x:f>
        <x:v>46196</x:v>
      </x:c>
      <x:c r="B121" s="101" t="n">
        <x:f>'Portfolio'!$F$6*INDEX('Market Data'!$U123:$AL123,1,MATCH('Portfolio'!$B$6,'Market Data'!$U$5:$AL$5,0))+'Portfolio'!$F$7*INDEX('Market Data'!$U123:$AL123,1,MATCH('Portfolio'!$B$7,'Market Data'!$U$5:$AL$5,0))+'Portfolio'!$F$8*INDEX('Market Data'!$U123:$AL123,1,MATCH('Portfolio'!$B$8,'Market Data'!$U$5:$AL$5,0))+'Portfolio'!$F$9*INDEX('Market Data'!$U123:$AL123,1,MATCH('Portfolio'!$B$9,'Market Data'!$U$5:$AL$5,0))+'Portfolio'!$F$10*INDEX('Market Data'!$U123:$AL123,1,MATCH('Portfolio'!$B$10,'Market Data'!$U$5:$AL$5,0))+'Portfolio'!$F$11*INDEX('Market Data'!$U123:$AL123,1,MATCH('Portfolio'!$B$11,'Market Data'!$U$5:$AL$5,0))+'Portfolio'!$F$12*INDEX('Market Data'!$U123:$AL123,1,MATCH('Portfolio'!$B$12,'Market Data'!$U$5:$AL$5,0))+'Portfolio'!$F$13*INDEX('Market Data'!$U123:$AL123,1,MATCH('Portfolio'!$B$13,'Market Data'!$U$5:$AL$5,0))</x:f>
        <x:v>-0.03903814693353956</x:v>
      </x:c>
      <x:c r="C121" s="101" t="n">
        <x:f>-'Portfolio'!$D$24*INDEX('Market Data'!$U123:$AL123,1,MATCH('Portfolio'!$D$20,'Market Data'!$U$5:$AL$5,0))</x:f>
        <x:v>0.010681208928421665</x:v>
      </x:c>
      <x:c r="D121" s="101" t="n">
        <x:f>B121+C121</x:f>
        <x:v>-0.028356938005117897</x:v>
      </x:c>
      <x:c r="E121" s="101" t="n">
        <x:f>'Market Data'!U123</x:f>
        <x:v>-0.014522012225013592</x:v>
      </x:c>
      <x:c r="F121" s="101" t="n">
        <x:f>'Market Data'!V123</x:f>
        <x:v>-0.03292904314791367</x:v>
      </x:c>
      <x:c r="G121" s="101" t="n">
        <x:f>'Market Data'!W123</x:f>
        <x:v>-0.009591485545354606</x:v>
      </x:c>
      <x:c r="H121" s="102" t="n">
        <x:f>H120*(1+B121)</x:f>
        <x:v>1.3582878750091099</x:v>
      </x:c>
      <x:c r="I121" s="102" t="n">
        <x:f>I120*(1+D121)</x:f>
        <x:v>1.2899798388887764</x:v>
      </x:c>
      <x:c r="J121" s="102" t="n">
        <x:f>J120*(1+E121)</x:f>
        <x:v>1.0794948168649008</x:v>
      </x:c>
      <x:c r="K121" s="102" t="n">
        <x:f>K120*(1+F121)</x:f>
        <x:v>1.1667130161115453</x:v>
      </x:c>
      <x:c r="L121" s="102" t="n">
        <x:f>L120*(1+G121)</x:f>
        <x:v>1.1920125911839485</x:v>
      </x:c>
      <x:c r="M121" s="102" t="n">
        <x:f>MAX(M120,H121)</x:f>
        <x:v>1.4134670077430953</x:v>
      </x:c>
      <x:c r="N121" s="98" t="n">
        <x:f>H121/M121-1</x:f>
        <x:v>-0.039038146933539575</x:v>
      </x:c>
      <x:c r="O121" s="102" t="n">
        <x:f>MAX(O120,I121)</x:f>
        <x:v>1.3276272834597476</x:v>
      </x:c>
      <x:c r="P121" s="98" t="n">
        <x:f>I121/O121-1</x:f>
        <x:v>-0.02835693800511785</x:v>
      </x:c>
      <x:c r="Q121" s="102" t="n">
        <x:f>MAX(Q120,J121)</x:f>
        <x:v>1.1148681348592044</x:v>
      </x:c>
      <x:c r="R121" s="98" t="n">
        <x:f>J121/Q121-1</x:f>
        <x:v>-0.031728701259159164</x:v>
      </x:c>
      <x:c r="S121" s="102" t="n">
        <x:f>MAX(S120,K121)</x:f>
        <x:v>1.2185229145369108</x:v>
      </x:c>
      <x:c r="T121" s="98" t="n">
        <x:f>K121/S121-1</x:f>
        <x:v>-0.04251860823237397</x:v>
      </x:c>
      <x:c r="U121" s="102" t="n">
        <x:f>MAX(U120,L121)</x:f>
        <x:v>1.2035564858207157</x:v>
      </x:c>
      <x:c r="V121" s="98" t="n">
        <x:f>L121/U121-1</x:f>
        <x:v>-0.009591485545354606</x:v>
      </x:c>
      <x:c r="W121" s="101" t="n">
        <x:f>INDEX('Market Data'!$U123:$AL123,1,MATCH('Portfolio'!$B$6,'Market Data'!$U$5:$AL$5,0))</x:f>
        <x:v>-0.041265258841880814</x:v>
      </x:c>
      <x:c r="X121" s="101" t="n">
        <x:f>INDEX('Market Data'!$U123:$AL123,1,MATCH('Portfolio'!$B$7,'Market Data'!$U$5:$AL$5,0))</x:f>
        <x:v>-0.1317588143395868</x:v>
      </x:c>
      <x:c r="Y121" s="101" t="n">
        <x:f>INDEX('Market Data'!$U123:$AL123,1,MATCH('Portfolio'!$B$8,'Market Data'!$U$5:$AL$5,0))</x:f>
        <x:v>-0.06688472598324124</x:v>
      </x:c>
      <x:c r="Z121" s="101" t="n">
        <x:f>INDEX('Market Data'!$U123:$AL123,1,MATCH('Portfolio'!$B$9,'Market Data'!$U$5:$AL$5,0))</x:f>
        <x:v>0.004536943780143243</x:v>
      </x:c>
      <x:c r="AA121" s="101" t="n">
        <x:f>INDEX('Market Data'!$U123:$AL123,1,MATCH('Portfolio'!$B$10,'Market Data'!$U$5:$AL$5,0))</x:f>
        <x:v>0.008024618744603806</x:v>
      </x:c>
      <x:c r="AB121" s="101" t="n">
        <x:f>INDEX('Market Data'!$U123:$AL123,1,MATCH('Portfolio'!$B$11,'Market Data'!$U$5:$AL$5,0))</x:f>
        <x:v>0.0066537614440140835</x:v>
      </x:c>
      <x:c r="AC121" s="101" t="n">
        <x:f>INDEX('Market Data'!$U123:$AL123,1,MATCH('Portfolio'!$B$12,'Market Data'!$U$5:$AL$5,0))</x:f>
        <x:v>-0.018903219228002643</x:v>
      </x:c>
      <x:c r="AD121" s="101" t="n">
        <x:f>INDEX('Market Data'!$U123:$AL123,1,MATCH('Portfolio'!$B$13,'Market Data'!$U$5:$AL$5,0))</x:f>
        <x:v>-0.014522012225013592</x:v>
      </x:c>
      <x:c r="AE121" s="101" t="n">
        <x:f>INDEX('Market Data'!$U123:$AL123,1,MATCH("SPY",'Market Data'!$U$5:$AL$5,0))</x:f>
        <x:v>-0.014522012225013592</x:v>
      </x:c>
      <x:c r="AF121" s="101" t="n">
        <x:f>INDEX('Market Data'!$U123:$AL123,1,MATCH("QQQ",'Market Data'!$U$5:$AL$5,0))</x:f>
        <x:v>-0.03292904314791367</x:v>
      </x:c>
      <x:c r="AG121" s="101" t="n">
        <x:f>INDEX('Market Data'!$U123:$AL123,1,MATCH("TLT",'Market Data'!$U$5:$AL$5,0))</x:f>
        <x:v>0.0012776772165283834</x:v>
      </x:c>
      <x:c r="AH121" s="101" t="n">
        <x:f>INDEX('Market Data'!$U123:$AL123,1,MATCH("HYG",'Market Data'!$U$5:$AL$5,0))</x:f>
        <x:v>-0.0008756525010975569</x:v>
      </x:c>
      <x:c r="AI121" s="101" t="n">
        <x:f>INDEX('Market Data'!$U123:$AL123,1,MATCH("GLD",'Market Data'!$U$5:$AL$5,0))</x:f>
        <x:v>-0.018903219228002643</x:v>
      </x:c>
      <x:c r="AJ121" s="101" t="n">
        <x:f>INDEX('Market Data'!$U123:$AL123,1,MATCH("UUP",'Market Data'!$U$5:$AL$5,0))</x:f>
        <x:v>0.0031734890920644965</x:v>
      </x:c>
      <x:c r="AK121" s="101" t="n">
        <x:f>INDEX('Market Data'!$U123:$AL123,1,MATCH("USO",'Market Data'!$U$5:$AL$5,0))</x:f>
        <x:v>-0.012689682085323506</x:v>
      </x:c>
      <x:c r="AL121" s="101" t="n">
        <x:f>INDEX('Market Data'!$U123:$AL123,1,MATCH('Portfolio'!$D$20,'Market Data'!$U$5:$AL$5,0))</x:f>
        <x:v>-0.014522012225013592</x:v>
      </x:c>
      <x:c r="AM121" s="74" t="str"/>
      <x:c r="AN121" s="74"/>
      <x:c r="AO121" s="74"/>
      <x:c r="AP121" s="74"/>
      <x:c r="AQ121" s="74"/>
      <x:c r="AR121" s="74"/>
      <x:c r="AS121" s="74"/>
      <x:c r="AT121" s="11" t="n">
        <x:f>A121</x:f>
        <x:v>46196</x:v>
      </x:c>
      <x:c r="AU121" s="13" t="n">
        <x:f>B121</x:f>
        <x:v>-0.03903814693353956</x:v>
      </x:c>
      <x:c r="AV121" s="13" t="n">
        <x:f>'Market Data'!U123</x:f>
        <x:v>-0.014522012225013592</x:v>
      </x:c>
      <x:c r="AW121" s="13" t="n">
        <x:f>'Market Data'!W123-'Market Data'!U123</x:f>
        <x:v>0.004930526679658986</x:v>
      </x:c>
      <x:c r="AX121" s="13" t="n">
        <x:f>'Market Data'!X123-'Market Data'!U123</x:f>
        <x:v>-0.030261022918810165</x:v>
      </x:c>
      <x:c r="AY121" s="13" t="n">
        <x:f>'Market Data'!Y123-'Market Data'!U123</x:f>
        <x:v>-0.020057006093138208</x:v>
      </x:c>
      <x:c r="AZ121" s="35" t="n">
        <x:f>AZ120*(1+AV121)</x:f>
        <x:v>1.0794948168649008</x:v>
      </x:c>
      <x:c r="BA121" s="35" t="n">
        <x:f>BA120*(1+AW121)</x:f>
        <x:v>1.1068262272230511</x:v>
      </x:c>
      <x:c r="BB121" s="35" t="n">
        <x:f>BB120*(1+AX121)</x:f>
        <x:v>1.2188729603986002</x:v>
      </x:c>
      <x:c r="BC121" s="35" t="n">
        <x:f>BC120*(1+AY121)</x:f>
        <x:v>1.324453721423608</x:v>
      </x:c>
      <x:c r="BG121" s="13" t="n">
        <x:f>0.5*AI121+0.5*AK121</x:f>
        <x:v>-0.015796450656663075</x:v>
      </x:c>
      <x:c r="BH121" s="13" t="n">
        <x:f>0.5*AJ121-0.5*AG121</x:f>
        <x:v>0.0009479059377680565</x:v>
      </x:c>
    </x:row>
    <x:row r="122">
      <x:c r="A122" s="100" t="n">
        <x:f>'Market Data'!A124</x:f>
        <x:v>46197</x:v>
      </x:c>
      <x:c r="B122" s="101" t="n">
        <x:f>'Portfolio'!$F$6*INDEX('Market Data'!$U124:$AL124,1,MATCH('Portfolio'!$B$6,'Market Data'!$U$5:$AL$5,0))+'Portfolio'!$F$7*INDEX('Market Data'!$U124:$AL124,1,MATCH('Portfolio'!$B$7,'Market Data'!$U$5:$AL$5,0))+'Portfolio'!$F$8*INDEX('Market Data'!$U124:$AL124,1,MATCH('Portfolio'!$B$8,'Market Data'!$U$5:$AL$5,0))+'Portfolio'!$F$9*INDEX('Market Data'!$U124:$AL124,1,MATCH('Portfolio'!$B$9,'Market Data'!$U$5:$AL$5,0))+'Portfolio'!$F$10*INDEX('Market Data'!$U124:$AL124,1,MATCH('Portfolio'!$B$10,'Market Data'!$U$5:$AL$5,0))+'Portfolio'!$F$11*INDEX('Market Data'!$U124:$AL124,1,MATCH('Portfolio'!$B$11,'Market Data'!$U$5:$AL$5,0))+'Portfolio'!$F$12*INDEX('Market Data'!$U124:$AL124,1,MATCH('Portfolio'!$B$12,'Market Data'!$U$5:$AL$5,0))+'Portfolio'!$F$13*INDEX('Market Data'!$U124:$AL124,1,MATCH('Portfolio'!$B$13,'Market Data'!$U$5:$AL$5,0))</x:f>
        <x:v>-0.0003686153594148853</x:v>
      </x:c>
      <x:c r="C122" s="101" t="n">
        <x:f>-'Portfolio'!$D$24*INDEX('Market Data'!$U124:$AL124,1,MATCH('Portfolio'!$D$20,'Market Data'!$U$5:$AL$5,0))</x:f>
        <x:v>0.000340913104192984</x:v>
      </x:c>
      <x:c r="D122" s="101" t="n">
        <x:f>B122+C122</x:f>
        <x:v>-0.00002770225522190134</x:v>
      </x:c>
      <x:c r="E122" s="101" t="n">
        <x:f>'Market Data'!U124</x:f>
        <x:v>-0.0004635003677893046</x:v>
      </x:c>
      <x:c r="F122" s="101" t="n">
        <x:f>'Market Data'!V124</x:f>
        <x:v>-0.00424581964999271</x:v>
      </x:c>
      <x:c r="G122" s="101" t="n">
        <x:f>'Market Data'!W124</x:f>
        <x:v>0.004639012797355235</x:v>
      </x:c>
      <x:c r="H122" s="102" t="n">
        <x:f>H121*(1+B122)</x:f>
        <x:v>1.3577871892358744</x:v>
      </x:c>
      <x:c r="I122" s="102" t="n">
        <x:f>I121*(1+D122)</x:f>
        <x:v>1.2899441035380486</x:v>
      </x:c>
      <x:c r="J122" s="102" t="n">
        <x:f>J121*(1+E122)</x:f>
        <x:v>1.0789944706202572</x:v>
      </x:c>
      <x:c r="K122" s="102" t="n">
        <x:f>K121*(1+F122)</x:f>
        <x:v>1.1617593630618366</x:v>
      </x:c>
      <x:c r="L122" s="102" t="n">
        <x:f>L121*(1+G122)</x:f>
        <x:v>1.1975423528490594</x:v>
      </x:c>
      <x:c r="M122" s="102" t="n">
        <x:f>MAX(M121,H122)</x:f>
        <x:v>1.4134670077430953</x:v>
      </x:c>
      <x:c r="N122" s="98" t="n">
        <x:f>H122/M122-1</x:f>
        <x:v>-0.03939237223239167</x:v>
      </x:c>
      <x:c r="O122" s="102" t="n">
        <x:f>MAX(O121,I122)</x:f>
        <x:v>1.3276272834597476</x:v>
      </x:c>
      <x:c r="P122" s="98" t="n">
        <x:f>I122/O122-1</x:f>
        <x:v>-0.02838385470920579</x:v>
      </x:c>
      <x:c r="Q122" s="102" t="n">
        <x:f>MAX(Q121,J122)</x:f>
        <x:v>1.1148681348592044</x:v>
      </x:c>
      <x:c r="R122" s="98" t="n">
        <x:f>J122/Q122-1</x:f>
        <x:v>-0.032177495362245345</x:v>
      </x:c>
      <x:c r="S122" s="102" t="n">
        <x:f>MAX(S121,K122)</x:f>
        <x:v>1.2185229145369108</x:v>
      </x:c>
      <x:c r="T122" s="98" t="n">
        <x:f>K122/S122-1</x:f>
        <x:v>-0.04658390154004344</x:v>
      </x:c>
      <x:c r="U122" s="102" t="n">
        <x:f>MAX(U121,L122)</x:f>
        <x:v>1.2035564858207157</x:v>
      </x:c>
      <x:c r="V122" s="98" t="n">
        <x:f>L122/U122-1</x:f>
        <x:v>-0.004996967772189942</x:v>
      </x:c>
      <x:c r="W122" s="101" t="n">
        <x:f>INDEX('Market Data'!$U124:$AL124,1,MATCH('Portfolio'!$B$6,'Market Data'!$U$5:$AL$5,0))</x:f>
        <x:v>-0.005198940555783627</x:v>
      </x:c>
      <x:c r="X122" s="101" t="n">
        <x:f>INDEX('Market Data'!$U124:$AL124,1,MATCH('Portfolio'!$B$7,'Market Data'!$U$5:$AL$5,0))</x:f>
        <x:v>-0.00309955860716038</x:v>
      </x:c>
      <x:c r="Y122" s="101" t="n">
        <x:f>INDEX('Market Data'!$U124:$AL124,1,MATCH('Portfolio'!$B$8,'Market Data'!$U$5:$AL$5,0))</x:f>
        <x:v>0.010174338802957816</x:v>
      </x:c>
      <x:c r="Z122" s="101" t="n">
        <x:f>INDEX('Market Data'!$U124:$AL124,1,MATCH('Portfolio'!$B$9,'Market Data'!$U$5:$AL$5,0))</x:f>
        <x:v>0.009195335538373595</x:v>
      </x:c>
      <x:c r="AA122" s="101" t="n">
        <x:f>INDEX('Market Data'!$U124:$AL124,1,MATCH('Portfolio'!$B$10,'Market Data'!$U$5:$AL$5,0))</x:f>
        <x:v>-0.002064954886221937</x:v>
      </x:c>
      <x:c r="AB122" s="101" t="n">
        <x:f>INDEX('Market Data'!$U124:$AL124,1,MATCH('Portfolio'!$B$11,'Market Data'!$U$5:$AL$5,0))</x:f>
        <x:v>0.0035607040645813104</x:v>
      </x:c>
      <x:c r="AC122" s="101" t="n">
        <x:f>INDEX('Market Data'!$U124:$AL124,1,MATCH('Portfolio'!$B$12,'Market Data'!$U$5:$AL$5,0))</x:f>
        <x:v>-0.030213064971899906</x:v>
      </x:c>
      <x:c r="AD122" s="101" t="n">
        <x:f>INDEX('Market Data'!$U124:$AL124,1,MATCH('Portfolio'!$B$13,'Market Data'!$U$5:$AL$5,0))</x:f>
        <x:v>-0.0004635003677893046</x:v>
      </x:c>
      <x:c r="AE122" s="101" t="n">
        <x:f>INDEX('Market Data'!$U124:$AL124,1,MATCH("SPY",'Market Data'!$U$5:$AL$5,0))</x:f>
        <x:v>-0.0004635003677893046</x:v>
      </x:c>
      <x:c r="AF122" s="101" t="n">
        <x:f>INDEX('Market Data'!$U124:$AL124,1,MATCH("QQQ",'Market Data'!$U$5:$AL$5,0))</x:f>
        <x:v>-0.00424581964999271</x:v>
      </x:c>
      <x:c r="AG122" s="101" t="n">
        <x:f>INDEX('Market Data'!$U124:$AL124,1,MATCH("TLT",'Market Data'!$U$5:$AL$5,0))</x:f>
        <x:v>0.013689121073942268</x:v>
      </x:c>
      <x:c r="AH122" s="101" t="n">
        <x:f>INDEX('Market Data'!$U124:$AL124,1,MATCH("HYG",'Market Data'!$U$5:$AL$5,0))</x:f>
        <x:v>-0.0002505442113088785</x:v>
      </x:c>
      <x:c r="AI122" s="101" t="n">
        <x:f>INDEX('Market Data'!$U124:$AL124,1,MATCH("GLD",'Market Data'!$U$5:$AL$5,0))</x:f>
        <x:v>-0.030213064971899906</x:v>
      </x:c>
      <x:c r="AJ122" s="101" t="n">
        <x:f>INDEX('Market Data'!$U124:$AL124,1,MATCH("UUP",'Market Data'!$U$5:$AL$5,0))</x:f>
        <x:v>0.0028119480337682745</x:v>
      </x:c>
      <x:c r="AK122" s="101" t="n">
        <x:f>INDEX('Market Data'!$U124:$AL124,1,MATCH("USO",'Market Data'!$U$5:$AL$5,0))</x:f>
        <x:v>-0.044670152123650775</x:v>
      </x:c>
      <x:c r="AL122" s="101" t="n">
        <x:f>INDEX('Market Data'!$U124:$AL124,1,MATCH('Portfolio'!$D$20,'Market Data'!$U$5:$AL$5,0))</x:f>
        <x:v>-0.0004635003677893046</x:v>
      </x:c>
      <x:c r="AM122" s="74" t="str"/>
      <x:c r="AN122" s="74"/>
      <x:c r="AO122" s="74"/>
      <x:c r="AP122" s="74"/>
      <x:c r="AQ122" s="74"/>
      <x:c r="AR122" s="74"/>
      <x:c r="AS122" s="74"/>
      <x:c r="AT122" s="11" t="n">
        <x:f>A122</x:f>
        <x:v>46197</x:v>
      </x:c>
      <x:c r="AU122" s="13" t="n">
        <x:f>B122</x:f>
        <x:v>-0.0003686153594148853</x:v>
      </x:c>
      <x:c r="AV122" s="13" t="n">
        <x:f>'Market Data'!U124</x:f>
        <x:v>-0.0004635003677893046</x:v>
      </x:c>
      <x:c r="AW122" s="13" t="n">
        <x:f>'Market Data'!W124-'Market Data'!U124</x:f>
        <x:v>0.00510251316514454</x:v>
      </x:c>
      <x:c r="AX122" s="13" t="n">
        <x:f>'Market Data'!X124-'Market Data'!U124</x:f>
        <x:v>-0.003630405000755399</x:v>
      </x:c>
      <x:c r="AY122" s="13" t="n">
        <x:f>'Market Data'!Y124-'Market Data'!U124</x:f>
        <x:v>-0.0019209608723872451</x:v>
      </x:c>
      <x:c r="AZ122" s="35" t="n">
        <x:f>AZ121*(1+AV122)</x:f>
        <x:v>1.0789944706202572</x:v>
      </x:c>
      <x:c r="BA122" s="35" t="n">
        <x:f>BA121*(1+AW122)</x:f>
        <x:v>1.112473822618984</x:v>
      </x:c>
      <x:c r="BB122" s="35" t="n">
        <x:f>BB121*(1+AX122)</x:f>
        <x:v>1.2144479579078835</x:v>
      </x:c>
      <x:c r="BC122" s="35" t="n">
        <x:f>BC121*(1+AY122)</x:f>
        <x:v>1.3219094976474657</x:v>
      </x:c>
      <x:c r="BG122" s="13" t="n">
        <x:f>0.5*AI122+0.5*AK122</x:f>
        <x:v>-0.03744160854777534</x:v>
      </x:c>
      <x:c r="BH122" s="13" t="n">
        <x:f>0.5*AJ122-0.5*AG122</x:f>
        <x:v>-0.0054385865200869965</x:v>
      </x:c>
    </x:row>
    <x:row r="123">
      <x:c r="A123" s="100" t="n">
        <x:f>'Market Data'!A125</x:f>
        <x:v>46198</x:v>
      </x:c>
      <x:c r="B123" s="101" t="n">
        <x:f>'Portfolio'!$F$6*INDEX('Market Data'!$U125:$AL125,1,MATCH('Portfolio'!$B$6,'Market Data'!$U$5:$AL$5,0))+'Portfolio'!$F$7*INDEX('Market Data'!$U125:$AL125,1,MATCH('Portfolio'!$B$7,'Market Data'!$U$5:$AL$5,0))+'Portfolio'!$F$8*INDEX('Market Data'!$U125:$AL125,1,MATCH('Portfolio'!$B$8,'Market Data'!$U$5:$AL$5,0))+'Portfolio'!$F$9*INDEX('Market Data'!$U125:$AL125,1,MATCH('Portfolio'!$B$9,'Market Data'!$U$5:$AL$5,0))+'Portfolio'!$F$10*INDEX('Market Data'!$U125:$AL125,1,MATCH('Portfolio'!$B$10,'Market Data'!$U$5:$AL$5,0))+'Portfolio'!$F$11*INDEX('Market Data'!$U125:$AL125,1,MATCH('Portfolio'!$B$11,'Market Data'!$U$5:$AL$5,0))+'Portfolio'!$F$12*INDEX('Market Data'!$U125:$AL125,1,MATCH('Portfolio'!$B$12,'Market Data'!$U$5:$AL$5,0))+'Portfolio'!$F$13*INDEX('Market Data'!$U125:$AL125,1,MATCH('Portfolio'!$B$13,'Market Data'!$U$5:$AL$5,0))</x:f>
        <x:v>0.020300355811119077</x:v>
      </x:c>
      <x:c r="C123" s="101" t="n">
        <x:f>-'Portfolio'!$D$24*INDEX('Market Data'!$U125:$AL125,1,MATCH('Portfolio'!$D$20,'Market Data'!$U$5:$AL$5,0))</x:f>
        <x:v>-0.001063292659651778</x:v>
      </x:c>
      <x:c r="D123" s="101" t="n">
        <x:f>B123+C123</x:f>
        <x:v>0.0192370631514673</x:v>
      </x:c>
      <x:c r="E123" s="101" t="n">
        <x:f>'Market Data'!U125</x:f>
        <x:v>0.0014456368287247834</x:v>
      </x:c>
      <x:c r="F123" s="101" t="n">
        <x:f>'Market Data'!V125</x:f>
        <x:v>0.008105611726665796</x:v>
      </x:c>
      <x:c r="G123" s="101" t="n">
        <x:f>'Market Data'!W125</x:f>
        <x:v>0.007482509614439525</x:v>
      </x:c>
      <x:c r="H123" s="102" t="n">
        <x:f>H122*(1+B123)</x:f>
        <x:v>1.3853507522931419</x:v>
      </x:c>
      <x:c r="I123" s="102" t="n">
        <x:f>I122*(1+D123)</x:f>
        <x:v>1.314758839719673</x:v>
      </x:c>
      <x:c r="J123" s="102" t="n">
        <x:f>J122*(1+E123)</x:f>
        <x:v>1.0805543047649762</x:v>
      </x:c>
      <x:c r="K123" s="102" t="n">
        <x:f>K122*(1+F123)</x:f>
        <x:v>1.1711761333786344</x:v>
      </x:c>
      <x:c r="L123" s="102" t="n">
        <x:f>L122*(1+G123)</x:f>
        <x:v>1.206502975017951</x:v>
      </x:c>
      <x:c r="M123" s="102" t="n">
        <x:f>MAX(M122,H123)</x:f>
        <x:v>1.4134670077430953</x:v>
      </x:c>
      <x:c r="N123" s="98" t="n">
        <x:f>H123/M123-1</x:f>
        <x:v>-0.019891695593834302</x:v>
      </x:c>
      <x:c r="O123" s="102" t="n">
        <x:f>MAX(O122,I123)</x:f>
        <x:v>1.3276272834597476</x:v>
      </x:c>
      <x:c r="P123" s="98" t="n">
        <x:f>I123/O123-1</x:f>
        <x:v>-0.00969281356326146</x:v>
      </x:c>
      <x:c r="Q123" s="102" t="n">
        <x:f>MAX(Q122,J123)</x:f>
        <x:v>1.1148681348592044</x:v>
      </x:c>
      <x:c r="R123" s="98" t="n">
        <x:f>J123/Q123-1</x:f>
        <x:v>-0.03077837550587248</x:v>
      </x:c>
      <x:c r="S123" s="102" t="n">
        <x:f>MAX(S122,K123)</x:f>
        <x:v>1.2185229145369108</x:v>
      </x:c>
      <x:c r="T123" s="98" t="n">
        <x:f>K123/S123-1</x:f>
        <x:v>-0.03885588083197444</x:v>
      </x:c>
      <x:c r="U123" s="102" t="n">
        <x:f>MAX(U122,L123)</x:f>
        <x:v>1.206502975017951</x:v>
      </x:c>
      <x:c r="V123" s="98" t="n">
        <x:f>L123/U123-1</x:f>
        <x:v>0</x:v>
      </x:c>
      <x:c r="W123" s="101" t="n">
        <x:f>INDEX('Market Data'!$U125:$AL125,1,MATCH('Portfolio'!$B$6,'Market Data'!$U$5:$AL$5,0))</x:f>
        <x:v>-0.016381866490950747</x:v>
      </x:c>
      <x:c r="X123" s="101" t="n">
        <x:f>INDEX('Market Data'!$U125:$AL125,1,MATCH('Portfolio'!$B$7,'Market Data'!$U$5:$AL$5,0))</x:f>
        <x:v>0.15741389249951654</x:v>
      </x:c>
      <x:c r="Y123" s="101" t="n">
        <x:f>INDEX('Market Data'!$U125:$AL125,1,MATCH('Portfolio'!$B$8,'Market Data'!$U$5:$AL$5,0))</x:f>
        <x:v>-0.013247729197209956</x:v>
      </x:c>
      <x:c r="Z123" s="101" t="n">
        <x:f>INDEX('Market Data'!$U125:$AL125,1,MATCH('Portfolio'!$B$9,'Market Data'!$U$5:$AL$5,0))</x:f>
        <x:v>0.009335305870771693</x:v>
      </x:c>
      <x:c r="AA123" s="101" t="n">
        <x:f>INDEX('Market Data'!$U125:$AL125,1,MATCH('Portfolio'!$B$10,'Market Data'!$U$5:$AL$5,0))</x:f>
        <x:v>0.005008141585630899</x:v>
      </x:c>
      <x:c r="AB123" s="101" t="n">
        <x:f>INDEX('Market Data'!$U125:$AL125,1,MATCH('Portfolio'!$B$11,'Market Data'!$U$5:$AL$5,0))</x:f>
        <x:v>-0.01961320110424558</x:v>
      </x:c>
      <x:c r="AC123" s="101" t="n">
        <x:f>INDEX('Market Data'!$U125:$AL125,1,MATCH('Portfolio'!$B$12,'Market Data'!$U$5:$AL$5,0))</x:f>
        <x:v>0.009674185334065832</x:v>
      </x:c>
      <x:c r="AD123" s="101" t="n">
        <x:f>INDEX('Market Data'!$U125:$AL125,1,MATCH('Portfolio'!$B$13,'Market Data'!$U$5:$AL$5,0))</x:f>
        <x:v>0.0014456368287247834</x:v>
      </x:c>
      <x:c r="AE123" s="101" t="n">
        <x:f>INDEX('Market Data'!$U125:$AL125,1,MATCH("SPY",'Market Data'!$U$5:$AL$5,0))</x:f>
        <x:v>0.0014456368287247834</x:v>
      </x:c>
      <x:c r="AF123" s="101" t="n">
        <x:f>INDEX('Market Data'!$U125:$AL125,1,MATCH("QQQ",'Market Data'!$U$5:$AL$5,0))</x:f>
        <x:v>0.008105611726665796</x:v>
      </x:c>
      <x:c r="AG123" s="101" t="n">
        <x:f>INDEX('Market Data'!$U125:$AL125,1,MATCH("TLT",'Market Data'!$U$5:$AL$5,0))</x:f>
        <x:v>-0.00034323282393966537</x:v>
      </x:c>
      <x:c r="AH123" s="101" t="n">
        <x:f>INDEX('Market Data'!$U125:$AL125,1,MATCH("HYG",'Market Data'!$U$5:$AL$5,0))</x:f>
        <x:v>0.0003758135150297992</x:v>
      </x:c>
      <x:c r="AI123" s="101" t="n">
        <x:f>INDEX('Market Data'!$U125:$AL125,1,MATCH("GLD",'Market Data'!$U$5:$AL$5,0))</x:f>
        <x:v>0.009674185334065832</x:v>
      </x:c>
      <x:c r="AJ123" s="101" t="n">
        <x:f>INDEX('Market Data'!$U125:$AL125,1,MATCH("UUP",'Market Data'!$U$5:$AL$5,0))</x:f>
        <x:v>-0.0017525812550219788</x:v>
      </x:c>
      <x:c r="AK123" s="101" t="n">
        <x:f>INDEX('Market Data'!$U125:$AL125,1,MATCH("USO",'Market Data'!$U$5:$AL$5,0))</x:f>
        <x:v>0.028412800988368625</x:v>
      </x:c>
      <x:c r="AL123" s="101" t="n">
        <x:f>INDEX('Market Data'!$U125:$AL125,1,MATCH('Portfolio'!$D$20,'Market Data'!$U$5:$AL$5,0))</x:f>
        <x:v>0.0014456368287247834</x:v>
      </x:c>
      <x:c r="AM123" s="74" t="str"/>
      <x:c r="AN123" s="74"/>
      <x:c r="AO123" s="74"/>
      <x:c r="AP123" s="74"/>
      <x:c r="AQ123" s="74"/>
      <x:c r="AR123" s="74"/>
      <x:c r="AS123" s="74"/>
      <x:c r="AT123" s="11" t="n">
        <x:f>A123</x:f>
        <x:v>46198</x:v>
      </x:c>
      <x:c r="AU123" s="13" t="n">
        <x:f>B123</x:f>
        <x:v>0.020300355811119077</x:v>
      </x:c>
      <x:c r="AV123" s="13" t="n">
        <x:f>'Market Data'!U125</x:f>
        <x:v>0.0014456368287247834</x:v>
      </x:c>
      <x:c r="AW123" s="13" t="n">
        <x:f>'Market Data'!W125-'Market Data'!U125</x:f>
        <x:v>0.006036872785714742</x:v>
      </x:c>
      <x:c r="AX123" s="13" t="n">
        <x:f>'Market Data'!X125-'Market Data'!U125</x:f>
        <x:v>0.03171408188561009</x:v>
      </x:c>
      <x:c r="AY123" s="13" t="n">
        <x:f>'Market Data'!Y125-'Market Data'!U125</x:f>
        <x:v>0.03898351923083809</x:v>
      </x:c>
      <x:c r="AZ123" s="35" t="n">
        <x:f>AZ122*(1+AV123)</x:f>
        <x:v>1.0805543047649762</x:v>
      </x:c>
      <x:c r="BA123" s="35" t="n">
        <x:f>BA122*(1+AW123)</x:f>
        <x:v>1.1191896855635728</x:v>
      </x:c>
      <x:c r="BB123" s="35" t="n">
        <x:f>BB122*(1+AX123)</x:f>
        <x:v>1.2529630598907862</x:v>
      </x:c>
      <x:c r="BC123" s="35" t="n">
        <x:f>BC122*(1+AY123)</x:f>
        <x:v>1.3734421819704332</x:v>
      </x:c>
      <x:c r="BG123" s="13" t="n">
        <x:f>0.5*AI123+0.5*AK123</x:f>
        <x:v>0.01904349316121723</x:v>
      </x:c>
      <x:c r="BH123" s="13" t="n">
        <x:f>0.5*AJ123-0.5*AG123</x:f>
        <x:v>-0.0007046742155411567</x:v>
      </x:c>
    </x:row>
    <x:row r="124">
      <x:c r="A124" s="100" t="n">
        <x:f>'Market Data'!A126</x:f>
        <x:v>46199</x:v>
      </x:c>
      <x:c r="B124" s="101" t="n">
        <x:f>'Portfolio'!$F$6*INDEX('Market Data'!$U126:$AL126,1,MATCH('Portfolio'!$B$6,'Market Data'!$U$5:$AL$5,0))+'Portfolio'!$F$7*INDEX('Market Data'!$U126:$AL126,1,MATCH('Portfolio'!$B$7,'Market Data'!$U$5:$AL$5,0))+'Portfolio'!$F$8*INDEX('Market Data'!$U126:$AL126,1,MATCH('Portfolio'!$B$8,'Market Data'!$U$5:$AL$5,0))+'Portfolio'!$F$9*INDEX('Market Data'!$U126:$AL126,1,MATCH('Portfolio'!$B$9,'Market Data'!$U$5:$AL$5,0))+'Portfolio'!$F$10*INDEX('Market Data'!$U126:$AL126,1,MATCH('Portfolio'!$B$10,'Market Data'!$U$5:$AL$5,0))+'Portfolio'!$F$11*INDEX('Market Data'!$U126:$AL126,1,MATCH('Portfolio'!$B$11,'Market Data'!$U$5:$AL$5,0))+'Portfolio'!$F$12*INDEX('Market Data'!$U126:$AL126,1,MATCH('Portfolio'!$B$12,'Market Data'!$U$5:$AL$5,0))+'Portfolio'!$F$13*INDEX('Market Data'!$U126:$AL126,1,MATCH('Portfolio'!$B$13,'Market Data'!$U$5:$AL$5,0))</x:f>
        <x:v>-0.0030602614240436417</x:v>
      </x:c>
      <x:c r="C124" s="101" t="n">
        <x:f>-'Portfolio'!$D$24*INDEX('Market Data'!$U126:$AL126,1,MATCH('Portfolio'!$D$20,'Market Data'!$U$5:$AL$5,0))</x:f>
        <x:v>0.0053187787034685505</x:v>
      </x:c>
      <x:c r="D124" s="101" t="n">
        <x:f>B124+C124</x:f>
        <x:v>0.002258517279424909</x:v>
      </x:c>
      <x:c r="E124" s="101" t="n">
        <x:f>'Market Data'!U126</x:f>
        <x:v>-0.007231332133985857</x:v>
      </x:c>
      <x:c r="F124" s="101" t="n">
        <x:f>'Market Data'!V126</x:f>
        <x:v>-0.013763624451209266</x:v>
      </x:c>
      <x:c r="G124" s="101" t="n">
        <x:f>'Market Data'!W126</x:f>
        <x:v>0.0030778465474234906</x:v>
      </x:c>
      <x:c r="H124" s="102" t="n">
        <x:f>H123*(1+B124)</x:f>
        <x:v>1.3811112168271293</x:v>
      </x:c>
      <x:c r="I124" s="102" t="n">
        <x:f>I123*(1+D124)</x:f>
        <x:v>1.3177282452774566</x:v>
      </x:c>
      <x:c r="J124" s="102" t="n">
        <x:f>J123*(1+E124)</x:f>
        <x:v>1.0727404576984125</x:v>
      </x:c>
      <x:c r="K124" s="102" t="n">
        <x:f>K123*(1+F124)</x:f>
        <x:v>1.1550565049125914</x:v>
      </x:c>
      <x:c r="L124" s="102" t="n">
        <x:f>L123*(1+G124)</x:f>
        <x:v>1.210216406034066</x:v>
      </x:c>
      <x:c r="M124" s="102" t="n">
        <x:f>MAX(M123,H124)</x:f>
        <x:v>1.4134670077430953</x:v>
      </x:c>
      <x:c r="N124" s="98" t="n">
        <x:f>H124/M124-1</x:f>
        <x:v>-0.02289108322919331</x:v>
      </x:c>
      <x:c r="O124" s="102" t="n">
        <x:f>MAX(O123,I124)</x:f>
        <x:v>1.3276272834597476</x:v>
      </x:c>
      <x:c r="P124" s="98" t="n">
        <x:f>I124/O124-1</x:f>
        <x:v>-0.007456187670755399</x:v>
      </x:c>
      <x:c r="Q124" s="102" t="n">
        <x:f>MAX(Q123,J124)</x:f>
        <x:v>1.1148681348592044</x:v>
      </x:c>
      <x:c r="R124" s="98" t="n">
        <x:f>J124/Q124-1</x:f>
        <x:v>-0.037787138984030744</x:v>
      </x:c>
      <x:c r="S124" s="102" t="n">
        <x:f>MAX(S123,K124)</x:f>
        <x:v>1.2185229145369108</x:v>
      </x:c>
      <x:c r="T124" s="98" t="n">
        <x:f>K124/S124-1</x:f>
        <x:v>-0.05208470753169159</x:v>
      </x:c>
      <x:c r="U124" s="102" t="n">
        <x:f>MAX(U123,L124)</x:f>
        <x:v>1.210216406034066</x:v>
      </x:c>
      <x:c r="V124" s="98" t="n">
        <x:f>L124/U124-1</x:f>
        <x:v>0</x:v>
      </x:c>
      <x:c r="W124" s="101" t="n">
        <x:f>INDEX('Market Data'!$U126:$AL126,1,MATCH('Portfolio'!$B$6,'Market Data'!$U$5:$AL$5,0))</x:f>
        <x:v>-0.01639934947644628</x:v>
      </x:c>
      <x:c r="X124" s="101" t="n">
        <x:f>INDEX('Market Data'!$U126:$AL126,1,MATCH('Portfolio'!$B$7,'Market Data'!$U$5:$AL$5,0))</x:f>
        <x:v>-0.0669353130874335</x:v>
      </x:c>
      <x:c r="Y124" s="101" t="n">
        <x:f>INDEX('Market Data'!$U126:$AL126,1,MATCH('Portfolio'!$B$8,'Market Data'!$U$5:$AL$5,0))</x:f>
        <x:v>-0.006069100347111278</x:v>
      </x:c>
      <x:c r="Z124" s="101" t="n">
        <x:f>INDEX('Market Data'!$U126:$AL126,1,MATCH('Portfolio'!$B$9,'Market Data'!$U$5:$AL$5,0))</x:f>
        <x:v>0.07132282407336654</x:v>
      </x:c>
      <x:c r="AA124" s="101" t="n">
        <x:f>INDEX('Market Data'!$U126:$AL126,1,MATCH('Portfolio'!$B$10,'Market Data'!$U$5:$AL$5,0))</x:f>
        <x:v>-0.018112939266905714</x:v>
      </x:c>
      <x:c r="AB124" s="101" t="n">
        <x:f>INDEX('Market Data'!$U126:$AL126,1,MATCH('Portfolio'!$B$11,'Market Data'!$U$5:$AL$5,0))</x:f>
        <x:v>0.010931442065653885</x:v>
      </x:c>
      <x:c r="AC124" s="101" t="n">
        <x:f>INDEX('Market Data'!$U126:$AL126,1,MATCH('Portfolio'!$B$12,'Market Data'!$U$5:$AL$5,0))</x:f>
        <x:v>0.011286779419095394</x:v>
      </x:c>
      <x:c r="AD124" s="101" t="n">
        <x:f>INDEX('Market Data'!$U126:$AL126,1,MATCH('Portfolio'!$B$13,'Market Data'!$U$5:$AL$5,0))</x:f>
        <x:v>-0.007231332133985857</x:v>
      </x:c>
      <x:c r="AE124" s="101" t="n">
        <x:f>INDEX('Market Data'!$U126:$AL126,1,MATCH("SPY",'Market Data'!$U$5:$AL$5,0))</x:f>
        <x:v>-0.007231332133985857</x:v>
      </x:c>
      <x:c r="AF124" s="101" t="n">
        <x:f>INDEX('Market Data'!$U126:$AL126,1,MATCH("QQQ",'Market Data'!$U$5:$AL$5,0))</x:f>
        <x:v>-0.013763624451209266</x:v>
      </x:c>
      <x:c r="AG124" s="101" t="n">
        <x:f>INDEX('Market Data'!$U126:$AL126,1,MATCH("TLT",'Market Data'!$U$5:$AL$5,0))</x:f>
        <x:v>0.000114509128259499</x:v>
      </x:c>
      <x:c r="AH124" s="101" t="n">
        <x:f>INDEX('Market Data'!$U126:$AL126,1,MATCH("HYG",'Market Data'!$U$5:$AL$5,0))</x:f>
        <x:v>-0.0006258943425201391</x:v>
      </x:c>
      <x:c r="AI124" s="101" t="n">
        <x:f>INDEX('Market Data'!$U126:$AL126,1,MATCH("GLD",'Market Data'!$U$5:$AL$5,0))</x:f>
        <x:v>0.011286779419095394</x:v>
      </x:c>
      <x:c r="AJ124" s="101" t="n">
        <x:f>INDEX('Market Data'!$U126:$AL126,1,MATCH("UUP",'Market Data'!$U$5:$AL$5,0))</x:f>
        <x:v>-0.0007022632754614122</x:v>
      </x:c>
      <x:c r="AK124" s="101" t="n">
        <x:f>INDEX('Market Data'!$U126:$AL126,1,MATCH("USO",'Market Data'!$U$5:$AL$5,0))</x:f>
        <x:v>-0.035037913157093925</x:v>
      </x:c>
      <x:c r="AL124" s="101" t="n">
        <x:f>INDEX('Market Data'!$U126:$AL126,1,MATCH('Portfolio'!$D$20,'Market Data'!$U$5:$AL$5,0))</x:f>
        <x:v>-0.007231332133985857</x:v>
      </x:c>
      <x:c r="AM124" s="74" t="str"/>
      <x:c r="AN124" s="74"/>
      <x:c r="AO124" s="74"/>
      <x:c r="AP124" s="74"/>
      <x:c r="AQ124" s="74"/>
      <x:c r="AR124" s="74"/>
      <x:c r="AS124" s="74"/>
      <x:c r="AT124" s="11" t="n">
        <x:f>A124</x:f>
        <x:v>46199</x:v>
      </x:c>
      <x:c r="AU124" s="13" t="n">
        <x:f>B124</x:f>
        <x:v>-0.0030602614240436417</x:v>
      </x:c>
      <x:c r="AV124" s="13" t="n">
        <x:f>'Market Data'!U126</x:f>
        <x:v>-0.007231332133985857</x:v>
      </x:c>
      <x:c r="AW124" s="13" t="n">
        <x:f>'Market Data'!W126-'Market Data'!U126</x:f>
        <x:v>0.010309178681409348</x:v>
      </x:c>
      <x:c r="AX124" s="13" t="n">
        <x:f>'Market Data'!X126-'Market Data'!U126</x:f>
        <x:v>-0.03273329596173169</x:v>
      </x:c>
      <x:c r="AY124" s="13" t="n">
        <x:f>'Market Data'!Y126-'Market Data'!U126</x:f>
        <x:v>-0.014763866172307294</x:v>
      </x:c>
      <x:c r="AZ124" s="35" t="n">
        <x:f>AZ123*(1+AV124)</x:f>
        <x:v>1.0727404576984125</x:v>
      </x:c>
      <x:c r="BA124" s="35" t="n">
        <x:f>BA123*(1+AW124)</x:f>
        <x:v>1.130727612010438</x:v>
      </x:c>
      <x:c r="BB124" s="35" t="n">
        <x:f>BB123*(1+AX124)</x:f>
        <x:v>1.211949449222264</x:v>
      </x:c>
      <x:c r="BC124" s="35" t="n">
        <x:f>BC123*(1+AY124)</x:f>
        <x:v>1.35316486540042</x:v>
      </x:c>
      <x:c r="BG124" s="13" t="n">
        <x:f>0.5*AI124+0.5*AK124</x:f>
        <x:v>-0.011875566868999266</x:v>
      </x:c>
      <x:c r="BH124" s="13" t="n">
        <x:f>0.5*AJ124-0.5*AG124</x:f>
        <x:v>-0.0004083862018604556</x:v>
      </x:c>
    </x:row>
    <x:row r="125">
      <x:c r="A125" s="100" t="n">
        <x:f>'Market Data'!A127</x:f>
        <x:v>46202</x:v>
      </x:c>
      <x:c r="B125" s="101" t="n">
        <x:f>'Portfolio'!$F$6*INDEX('Market Data'!$U127:$AL127,1,MATCH('Portfolio'!$B$6,'Market Data'!$U$5:$AL$5,0))+'Portfolio'!$F$7*INDEX('Market Data'!$U127:$AL127,1,MATCH('Portfolio'!$B$7,'Market Data'!$U$5:$AL$5,0))+'Portfolio'!$F$8*INDEX('Market Data'!$U127:$AL127,1,MATCH('Portfolio'!$B$8,'Market Data'!$U$5:$AL$5,0))+'Portfolio'!$F$9*INDEX('Market Data'!$U127:$AL127,1,MATCH('Portfolio'!$B$9,'Market Data'!$U$5:$AL$5,0))+'Portfolio'!$F$10*INDEX('Market Data'!$U127:$AL127,1,MATCH('Portfolio'!$B$10,'Market Data'!$U$5:$AL$5,0))+'Portfolio'!$F$11*INDEX('Market Data'!$U127:$AL127,1,MATCH('Portfolio'!$B$11,'Market Data'!$U$5:$AL$5,0))+'Portfolio'!$F$12*INDEX('Market Data'!$U127:$AL127,1,MATCH('Portfolio'!$B$12,'Market Data'!$U$5:$AL$5,0))+'Portfolio'!$F$13*INDEX('Market Data'!$U127:$AL127,1,MATCH('Portfolio'!$B$13,'Market Data'!$U$5:$AL$5,0))</x:f>
        <x:v>0.014185548927021308</x:v>
      </x:c>
      <x:c r="C125" s="101" t="n">
        <x:f>-'Portfolio'!$D$24*INDEX('Market Data'!$U127:$AL127,1,MATCH('Portfolio'!$D$20,'Market Data'!$U$5:$AL$5,0))</x:f>
        <x:v>-0.012117529885546083</x:v>
      </x:c>
      <x:c r="D125" s="101" t="n">
        <x:f>B125+C125</x:f>
        <x:v>0.002068019041475225</x:v>
      </x:c>
      <x:c r="E125" s="101" t="n">
        <x:f>'Market Data'!U127</x:f>
        <x:v>0.01647481275894025</x:v>
      </x:c>
      <x:c r="F125" s="101" t="n">
        <x:f>'Market Data'!V127</x:f>
        <x:v>0.024854210883145544</x:v>
      </x:c>
      <x:c r="G125" s="101" t="n">
        <x:f>'Market Data'!W127</x:f>
        <x:v>-0.002868284833633994</x:v>
      </x:c>
      <x:c r="H125" s="102" t="n">
        <x:f>H124*(1+B125)</x:f>
        <x:v>1.4007030375670886</x:v>
      </x:c>
      <x:c r="I125" s="102" t="n">
        <x:f>I124*(1+D125)</x:f>
        <x:v>1.3204533323801801</x:v>
      </x:c>
      <x:c r="J125" s="102" t="n">
        <x:f>J124*(1+E125)</x:f>
        <x:v>1.0904136558779338</x:v>
      </x:c>
      <x:c r="K125" s="102" t="n">
        <x:f>K124*(1+F125)</x:f>
        <x:v>1.183764522867638</x:v>
      </x:c>
      <x:c r="L125" s="102" t="n">
        <x:f>L124*(1+G125)</x:f>
        <x:v>1.2067451606712236</x:v>
      </x:c>
      <x:c r="M125" s="102" t="n">
        <x:f>MAX(M124,H125)</x:f>
        <x:v>1.4134670077430953</x:v>
      </x:c>
      <x:c r="N125" s="98" t="n">
        <x:f>H125/M125-1</x:f>
        <x:v>-0.00903025688331216</x:v>
      </x:c>
      <x:c r="O125" s="102" t="n">
        <x:f>MAX(O124,I125)</x:f>
        <x:v>1.3276272834597476</x:v>
      </x:c>
      <x:c r="P125" s="98" t="n">
        <x:f>I125/O125-1</x:f>
        <x:v>-0.005403588167359974</x:v>
      </x:c>
      <x:c r="Q125" s="102" t="n">
        <x:f>MAX(Q124,J125)</x:f>
        <x:v>1.1148681348592044</x:v>
      </x:c>
      <x:c r="R125" s="98" t="n">
        <x:f>J125/Q125-1</x:f>
        <x:v>-0.021934862264548438</x:v>
      </x:c>
      <x:c r="S125" s="102" t="n">
        <x:f>MAX(S124,K125)</x:f>
        <x:v>1.2185229145369108</x:v>
      </x:c>
      <x:c r="T125" s="98" t="n">
        <x:f>K125/S125-1</x:f>
        <x:v>-0.028525020953325653</x:v>
      </x:c>
      <x:c r="U125" s="102" t="n">
        <x:f>MAX(U124,L125)</x:f>
        <x:v>1.210216406034066</x:v>
      </x:c>
      <x:c r="V125" s="98" t="n">
        <x:f>L125/U125-1</x:f>
        <x:v>-0.002868284833633994</x:v>
      </x:c>
      <x:c r="W125" s="101" t="n">
        <x:f>INDEX('Market Data'!$U127:$AL127,1,MATCH('Portfolio'!$B$6,'Market Data'!$U$5:$AL$5,0))</x:f>
        <x:v>0.012673341139074923</x:v>
      </x:c>
      <x:c r="X125" s="101" t="n">
        <x:f>INDEX('Market Data'!$U127:$AL127,1,MATCH('Portfolio'!$B$7,'Market Data'!$U$5:$AL$5,0))</x:f>
        <x:v>0.0114365859262604</x:v>
      </x:c>
      <x:c r="Y125" s="101" t="n">
        <x:f>INDEX('Market Data'!$U127:$AL127,1,MATCH('Portfolio'!$B$8,'Market Data'!$U$5:$AL$5,0))</x:f>
        <x:v>0.05261944294637977</x:v>
      </x:c>
      <x:c r="Z125" s="101" t="n">
        <x:f>INDEX('Market Data'!$U127:$AL127,1,MATCH('Portfolio'!$B$9,'Market Data'!$U$5:$AL$5,0))</x:f>
        <x:v>0.01805295829898479</x:v>
      </x:c>
      <x:c r="AA125" s="101" t="n">
        <x:f>INDEX('Market Data'!$U127:$AL127,1,MATCH('Portfolio'!$B$10,'Market Data'!$U$5:$AL$5,0))</x:f>
        <x:v>0.0010333563941116175</x:v>
      </x:c>
      <x:c r="AB125" s="101" t="n">
        <x:f>INDEX('Market Data'!$U127:$AL127,1,MATCH('Portfolio'!$B$11,'Market Data'!$U$5:$AL$5,0))</x:f>
        <x:v>-0.006151983212038914</x:v>
      </x:c>
      <x:c r="AC125" s="101" t="n">
        <x:f>INDEX('Market Data'!$U127:$AL127,1,MATCH('Portfolio'!$B$12,'Market Data'!$U$5:$AL$5,0))</x:f>
        <x:v>-0.013516094115971211</x:v>
      </x:c>
      <x:c r="AD125" s="101" t="n">
        <x:f>INDEX('Market Data'!$U127:$AL127,1,MATCH('Portfolio'!$B$13,'Market Data'!$U$5:$AL$5,0))</x:f>
        <x:v>0.01647481275894025</x:v>
      </x:c>
      <x:c r="AE125" s="101" t="n">
        <x:f>INDEX('Market Data'!$U127:$AL127,1,MATCH("SPY",'Market Data'!$U$5:$AL$5,0))</x:f>
        <x:v>0.01647481275894025</x:v>
      </x:c>
      <x:c r="AF125" s="101" t="n">
        <x:f>INDEX('Market Data'!$U127:$AL127,1,MATCH("QQQ",'Market Data'!$U$5:$AL$5,0))</x:f>
        <x:v>0.024854210883145544</x:v>
      </x:c>
      <x:c r="AG125" s="101" t="n">
        <x:f>INDEX('Market Data'!$U127:$AL127,1,MATCH("TLT",'Market Data'!$U$5:$AL$5,0))</x:f>
        <x:v>0.001030110774013382</x:v>
      </x:c>
      <x:c r="AH125" s="101" t="n">
        <x:f>INDEX('Market Data'!$U127:$AL127,1,MATCH("HYG",'Market Data'!$U$5:$AL$5,0))</x:f>
        <x:v>0.0022547666055126037</x:v>
      </x:c>
      <x:c r="AI125" s="101" t="n">
        <x:f>INDEX('Market Data'!$U127:$AL127,1,MATCH("GLD",'Market Data'!$U$5:$AL$5,0))</x:f>
        <x:v>-0.013516094115971211</x:v>
      </x:c>
      <x:c r="AJ125" s="101" t="n">
        <x:f>INDEX('Market Data'!$U127:$AL127,1,MATCH("UUP",'Market Data'!$U$5:$AL$5,0))</x:f>
        <x:v>-0.003162271543724615</x:v>
      </x:c>
      <x:c r="AK125" s="101" t="n">
        <x:f>INDEX('Market Data'!$U127:$AL127,1,MATCH("USO",'Market Data'!$U$5:$AL$5,0))</x:f>
        <x:v>0.015168737421318301</x:v>
      </x:c>
      <x:c r="AL125" s="101" t="n">
        <x:f>INDEX('Market Data'!$U127:$AL127,1,MATCH('Portfolio'!$D$20,'Market Data'!$U$5:$AL$5,0))</x:f>
        <x:v>0.01647481275894025</x:v>
      </x:c>
      <x:c r="AM125" s="74" t="str"/>
      <x:c r="AN125" s="74"/>
      <x:c r="AO125" s="74"/>
      <x:c r="AP125" s="74"/>
      <x:c r="AQ125" s="74"/>
      <x:c r="AR125" s="74"/>
      <x:c r="AS125" s="74"/>
      <x:c r="AT125" s="11" t="n">
        <x:f>A125</x:f>
        <x:v>46202</x:v>
      </x:c>
      <x:c r="AU125" s="13" t="n">
        <x:f>B125</x:f>
        <x:v>0.014185548927021308</x:v>
      </x:c>
      <x:c r="AV125" s="13" t="n">
        <x:f>'Market Data'!U127</x:f>
        <x:v>0.01647481275894025</x:v>
      </x:c>
      <x:c r="AW125" s="13" t="n">
        <x:f>'Market Data'!W127-'Market Data'!U127</x:f>
        <x:v>-0.019343097592574243</x:v>
      </x:c>
      <x:c r="AX125" s="13" t="n">
        <x:f>'Market Data'!X127-'Market Data'!U127</x:f>
        <x:v>0.015022772943098728</x:v>
      </x:c>
      <x:c r="AY125" s="13" t="n">
        <x:f>'Market Data'!Y127-'Market Data'!U127</x:f>
        <x:v>-0.012576550686863364</x:v>
      </x:c>
      <x:c r="AZ125" s="35" t="n">
        <x:f>AZ124*(1+AV125)</x:f>
        <x:v>1.0904136558779338</x:v>
      </x:c>
      <x:c r="BA125" s="35" t="n">
        <x:f>BA124*(1+AW125)</x:f>
        <x:v>1.1088558374607016</x:v>
      </x:c>
      <x:c r="BB125" s="35" t="n">
        <x:f>BB124*(1+AX125)</x:f>
        <x:v>1.2301562906164436</x:v>
      </x:c>
      <x:c r="BC125" s="35" t="n">
        <x:f>BC124*(1+AY125)</x:f>
        <x:v>1.336146718883029</x:v>
      </x:c>
      <x:c r="BG125" s="13" t="n">
        <x:f>0.5*AI125+0.5*AK125</x:f>
        <x:v>0.0008263216526735451</x:v>
      </x:c>
      <x:c r="BH125" s="13" t="n">
        <x:f>0.5*AJ125-0.5*AG125</x:f>
        <x:v>-0.0020961911588689985</x:v>
      </x:c>
    </x:row>
    <x:row r="126">
      <x:c r="A126" s="100" t="n">
        <x:f>'Market Data'!A128</x:f>
        <x:v>46203</x:v>
      </x:c>
      <x:c r="B126" s="101" t="n">
        <x:f>'Portfolio'!$F$6*INDEX('Market Data'!$U128:$AL128,1,MATCH('Portfolio'!$B$6,'Market Data'!$U$5:$AL$5,0))+'Portfolio'!$F$7*INDEX('Market Data'!$U128:$AL128,1,MATCH('Portfolio'!$B$7,'Market Data'!$U$5:$AL$5,0))+'Portfolio'!$F$8*INDEX('Market Data'!$U128:$AL128,1,MATCH('Portfolio'!$B$8,'Market Data'!$U$5:$AL$5,0))+'Portfolio'!$F$9*INDEX('Market Data'!$U128:$AL128,1,MATCH('Portfolio'!$B$9,'Market Data'!$U$5:$AL$5,0))+'Portfolio'!$F$10*INDEX('Market Data'!$U128:$AL128,1,MATCH('Portfolio'!$B$10,'Market Data'!$U$5:$AL$5,0))+'Portfolio'!$F$11*INDEX('Market Data'!$U128:$AL128,1,MATCH('Portfolio'!$B$11,'Market Data'!$U$5:$AL$5,0))+'Portfolio'!$F$12*INDEX('Market Data'!$U128:$AL128,1,MATCH('Portfolio'!$B$12,'Market Data'!$U$5:$AL$5,0))+'Portfolio'!$F$13*INDEX('Market Data'!$U128:$AL128,1,MATCH('Portfolio'!$B$13,'Market Data'!$U$5:$AL$5,0))</x:f>
        <x:v>0.008042707138464798</x:v>
      </x:c>
      <x:c r="C126" s="101" t="n">
        <x:f>-'Portfolio'!$D$24*INDEX('Market Data'!$U128:$AL128,1,MATCH('Portfolio'!$D$20,'Market Data'!$U$5:$AL$5,0))</x:f>
        <x:v>-0.005727346806187979</x:v>
      </x:c>
      <x:c r="D126" s="101" t="n">
        <x:f>B126+C126</x:f>
        <x:v>0.0023153603322768196</x:v>
      </x:c>
      <x:c r="E126" s="101" t="n">
        <x:f>'Market Data'!U128</x:f>
        <x:v>0.007786815227913024</x:v>
      </x:c>
      <x:c r="F126" s="101" t="n">
        <x:f>'Market Data'!V128</x:f>
        <x:v>0.017014704222517052</x:v>
      </x:c>
      <x:c r="G126" s="101" t="n">
        <x:f>'Market Data'!W128</x:f>
        <x:v>0.004950400306863223</x:v>
      </x:c>
      <x:c r="H126" s="102" t="n">
        <x:f>H125*(1+B126)</x:f>
        <x:v>1.4119684818861986</x:v>
      </x:c>
      <x:c r="I126" s="102" t="n">
        <x:f>I125*(1+D126)</x:f>
        <x:v>1.3235106576465958</x:v>
      </x:c>
      <x:c r="J126" s="102" t="n">
        <x:f>J125*(1+E126)</x:f>
        <x:v>1.0989045055382485</x:v>
      </x:c>
      <x:c r="K126" s="102" t="n">
        <x:f>K125*(1+F126)</x:f>
        <x:v>1.2039059260933398</x:v>
      </x:c>
      <x:c r="L126" s="102" t="n">
        <x:f>L125*(1+G126)</x:f>
        <x:v>1.2127190322849162</x:v>
      </x:c>
      <x:c r="M126" s="102" t="n">
        <x:f>MAX(M125,H126)</x:f>
        <x:v>1.4134670077430953</x:v>
      </x:c>
      <x:c r="N126" s="98" t="n">
        <x:f>H126/M126-1</x:f>
        <x:v>-0.0010601774563450128</x:v>
      </x:c>
      <x:c r="O126" s="102" t="n">
        <x:f>MAX(O125,I126)</x:f>
        <x:v>1.3276272834597476</x:v>
      </x:c>
      <x:c r="P126" s="98" t="n">
        <x:f>I126/O126-1</x:f>
        <x:v>-0.0031007390887779485</x:v>
      </x:c>
      <x:c r="Q126" s="102" t="n">
        <x:f>MAX(Q125,J126)</x:f>
        <x:v>1.1148681348592044</x:v>
      </x:c>
      <x:c r="R126" s="98" t="n">
        <x:f>J126/Q126-1</x:f>
        <x:v>-0.014318849756139063</x:v>
      </x:c>
      <x:c r="S126" s="102" t="n">
        <x:f>MAX(S125,K126)</x:f>
        <x:v>1.2185229145369108</x:v>
      </x:c>
      <x:c r="T126" s="98" t="n">
        <x:f>K126/S126-1</x:f>
        <x:v>-0.01199566152527054</x:v>
      </x:c>
      <x:c r="U126" s="102" t="n">
        <x:f>MAX(U125,L126)</x:f>
        <x:v>1.2127190322849162</x:v>
      </x:c>
      <x:c r="V126" s="98" t="n">
        <x:f>L126/U126-1</x:f>
        <x:v>0</x:v>
      </x:c>
      <x:c r="W126" s="101" t="n">
        <x:f>INDEX('Market Data'!$U128:$AL128,1,MATCH('Portfolio'!$B$6,'Market Data'!$U$5:$AL$5,0))</x:f>
        <x:v>0.02626042914387461</x:v>
      </x:c>
      <x:c r="X126" s="101" t="n">
        <x:f>INDEX('Market Data'!$U128:$AL128,1,MATCH('Portfolio'!$B$7,'Market Data'!$U$5:$AL$5,0))</x:f>
        <x:v>0.007867117678217905</x:v>
      </x:c>
      <x:c r="Y126" s="101" t="n">
        <x:f>INDEX('Market Data'!$U128:$AL128,1,MATCH('Portfolio'!$B$8,'Market Data'!$U$5:$AL$5,0))</x:f>
        <x:v>0.049373763600146336</x:v>
      </x:c>
      <x:c r="Z126" s="101" t="n">
        <x:f>INDEX('Market Data'!$U128:$AL128,1,MATCH('Portfolio'!$B$9,'Market Data'!$U$5:$AL$5,0))</x:f>
        <x:v>-0.024798209353385392</x:v>
      </x:c>
      <x:c r="AA126" s="101" t="n">
        <x:f>INDEX('Market Data'!$U128:$AL128,1,MATCH('Portfolio'!$B$10,'Market Data'!$U$5:$AL$5,0))</x:f>
        <x:v>-0.006254044887290422</x:v>
      </x:c>
      <x:c r="AB126" s="101" t="n">
        <x:f>INDEX('Market Data'!$U128:$AL128,1,MATCH('Portfolio'!$B$11,'Market Data'!$U$5:$AL$5,0))</x:f>
        <x:v>-0.011841441156611787</x:v>
      </x:c>
      <x:c r="AC126" s="101" t="n">
        <x:f>INDEX('Market Data'!$U128:$AL128,1,MATCH('Portfolio'!$B$12,'Market Data'!$U$5:$AL$5,0))</x:f>
        <x:v>-0.0005425733809176769</x:v>
      </x:c>
      <x:c r="AD126" s="101" t="n">
        <x:f>INDEX('Market Data'!$U128:$AL128,1,MATCH('Portfolio'!$B$13,'Market Data'!$U$5:$AL$5,0))</x:f>
        <x:v>0.007786815227913024</x:v>
      </x:c>
      <x:c r="AE126" s="101" t="n">
        <x:f>INDEX('Market Data'!$U128:$AL128,1,MATCH("SPY",'Market Data'!$U$5:$AL$5,0))</x:f>
        <x:v>0.007786815227913024</x:v>
      </x:c>
      <x:c r="AF126" s="101" t="n">
        <x:f>INDEX('Market Data'!$U128:$AL128,1,MATCH("QQQ",'Market Data'!$U$5:$AL$5,0))</x:f>
        <x:v>0.017014704222517052</x:v>
      </x:c>
      <x:c r="AG126" s="101" t="n">
        <x:f>INDEX('Market Data'!$U128:$AL128,1,MATCH("TLT",'Market Data'!$U$5:$AL$5,0))</x:f>
        <x:v>-0.011778218208355562</x:v>
      </x:c>
      <x:c r="AH126" s="101" t="n">
        <x:f>INDEX('Market Data'!$U128:$AL128,1,MATCH("HYG",'Market Data'!$U$5:$AL$5,0))</x:f>
        <x:v>-0.0004999212611914716</x:v>
      </x:c>
      <x:c r="AI126" s="101" t="n">
        <x:f>INDEX('Market Data'!$U128:$AL128,1,MATCH("GLD",'Market Data'!$U$5:$AL$5,0))</x:f>
        <x:v>-0.0005425733809176769</x:v>
      </x:c>
      <x:c r="AJ126" s="101" t="n">
        <x:f>INDEX('Market Data'!$U128:$AL128,1,MATCH("UUP",'Market Data'!$U$5:$AL$5,0))</x:f>
        <x:v>0.0014099050756246623</x:v>
      </x:c>
      <x:c r="AK126" s="101" t="n">
        <x:f>INDEX('Market Data'!$U128:$AL128,1,MATCH("USO",'Market Data'!$U$5:$AL$5,0))</x:f>
        <x:v>-0.005976833943822646</x:v>
      </x:c>
      <x:c r="AL126" s="101" t="n">
        <x:f>INDEX('Market Data'!$U128:$AL128,1,MATCH('Portfolio'!$D$20,'Market Data'!$U$5:$AL$5,0))</x:f>
        <x:v>0.007786815227913024</x:v>
      </x:c>
      <x:c r="AM126" s="74" t="str"/>
      <x:c r="AN126" s="74"/>
      <x:c r="AO126" s="74"/>
      <x:c r="AP126" s="74"/>
      <x:c r="AQ126" s="74"/>
      <x:c r="AR126" s="74"/>
      <x:c r="AS126" s="74"/>
      <x:c r="AT126" s="11" t="n">
        <x:f>A126</x:f>
        <x:v>46203</x:v>
      </x:c>
      <x:c r="AU126" s="13" t="n">
        <x:f>B126</x:f>
        <x:v>0.008042707138464798</x:v>
      </x:c>
      <x:c r="AV126" s="13" t="n">
        <x:f>'Market Data'!U128</x:f>
        <x:v>0.007786815227913024</x:v>
      </x:c>
      <x:c r="AW126" s="13" t="n">
        <x:f>'Market Data'!W128-'Market Data'!U128</x:f>
        <x:v>-0.0028364149210498013</x:v>
      </x:c>
      <x:c r="AX126" s="13" t="n">
        <x:f>'Market Data'!X128-'Market Data'!U128</x:f>
        <x:v>0.01254046125886843</x:v>
      </x:c>
      <x:c r="AY126" s="13" t="n">
        <x:f>'Market Data'!Y128-'Market Data'!U128</x:f>
        <x:v>-0.013063868339618145</x:v>
      </x:c>
      <x:c r="AZ126" s="35" t="n">
        <x:f>AZ125*(1+AV126)</x:f>
        <x:v>1.0989045055382485</x:v>
      </x:c>
      <x:c r="BA126" s="35" t="n">
        <x:f>BA125*(1+AW126)</x:f>
        <x:v>1.1057106622180348</x:v>
      </x:c>
      <x:c r="BB126" s="35" t="n">
        <x:f>BB125*(1+AX126)</x:f>
        <x:v>1.2455830179212724</x:v>
      </x:c>
      <x:c r="BC126" s="35" t="n">
        <x:f>BC125*(1+AY126)</x:f>
        <x:v>1.3186914740651283</x:v>
      </x:c>
      <x:c r="BG126" s="13" t="n">
        <x:f>0.5*AI126+0.5*AK126</x:f>
        <x:v>-0.0032597036623701614</x:v>
      </x:c>
      <x:c r="BH126" s="13" t="n">
        <x:f>0.5*AJ126-0.5*AG126</x:f>
        <x:v>0.006594061641990112</x:v>
      </x:c>
    </x:row>
    <x:row r="127">
      <x:c r="A127" s="100" t="n">
        <x:f>'Market Data'!A129</x:f>
        <x:v>46204</x:v>
      </x:c>
      <x:c r="B127" s="101" t="n">
        <x:f>'Portfolio'!$F$6*INDEX('Market Data'!$U129:$AL129,1,MATCH('Portfolio'!$B$6,'Market Data'!$U$5:$AL$5,0))+'Portfolio'!$F$7*INDEX('Market Data'!$U129:$AL129,1,MATCH('Portfolio'!$B$7,'Market Data'!$U$5:$AL$5,0))+'Portfolio'!$F$8*INDEX('Market Data'!$U129:$AL129,1,MATCH('Portfolio'!$B$8,'Market Data'!$U$5:$AL$5,0))+'Portfolio'!$F$9*INDEX('Market Data'!$U129:$AL129,1,MATCH('Portfolio'!$B$9,'Market Data'!$U$5:$AL$5,0))+'Portfolio'!$F$10*INDEX('Market Data'!$U129:$AL129,1,MATCH('Portfolio'!$B$10,'Market Data'!$U$5:$AL$5,0))+'Portfolio'!$F$11*INDEX('Market Data'!$U129:$AL129,1,MATCH('Portfolio'!$B$11,'Market Data'!$U$5:$AL$5,0))+'Portfolio'!$F$12*INDEX('Market Data'!$U129:$AL129,1,MATCH('Portfolio'!$B$12,'Market Data'!$U$5:$AL$5,0))+'Portfolio'!$F$13*INDEX('Market Data'!$U129:$AL129,1,MATCH('Portfolio'!$B$13,'Market Data'!$U$5:$AL$5,0))</x:f>
        <x:v>-0.029172550944731417</x:v>
      </x:c>
      <x:c r="C127" s="101" t="n">
        <x:f>-'Portfolio'!$D$24*INDEX('Market Data'!$U129:$AL129,1,MATCH('Portfolio'!$D$20,'Market Data'!$U$5:$AL$5,0))</x:f>
        <x:v>0.000994791480138891</x:v>
      </x:c>
      <x:c r="D127" s="101" t="n">
        <x:f>B127+C127</x:f>
        <x:v>-0.028177759464592524</x:v>
      </x:c>
      <x:c r="E127" s="101" t="n">
        <x:f>'Market Data'!U129</x:f>
        <x:v>-0.0013525036475483532</x:v>
      </x:c>
      <x:c r="F127" s="101" t="n">
        <x:f>'Market Data'!V129</x:f>
        <x:v>-0.015249920059198452</x:v>
      </x:c>
      <x:c r="G127" s="101" t="n">
        <x:f>'Market Data'!W129</x:f>
        <x:v>-0.0037610876317530906</x:v>
      </x:c>
      <x:c r="H127" s="102" t="n">
        <x:f>H126*(1+B127)</x:f>
        <x:v>1.3707777594160184</x:v>
      </x:c>
      <x:c r="I127" s="102" t="n">
        <x:f>I126*(1+D127)</x:f>
        <x:v>1.2862170926866052</x:v>
      </x:c>
      <x:c r="J127" s="102" t="n">
        <x:f>J126*(1+E127)</x:f>
        <x:v>1.0974182331862006</x:v>
      </x:c>
      <x:c r="K127" s="102" t="n">
        <x:f>K126*(1+F127)</x:f>
        <x:v>1.185546456961621</x:v>
      </x:c>
      <x:c r="L127" s="102" t="n">
        <x:f>L126*(1+G127)</x:f>
        <x:v>1.2081578897317977</x:v>
      </x:c>
      <x:c r="M127" s="102" t="n">
        <x:f>MAX(M126,H127)</x:f>
        <x:v>1.4134670077430953</x:v>
      </x:c>
      <x:c r="N127" s="98" t="n">
        <x:f>H127/M127-1</x:f>
        <x:v>-0.030201800320220795</x:v>
      </x:c>
      <x:c r="O127" s="102" t="n">
        <x:f>MAX(O126,I127)</x:f>
        <x:v>1.3276272834597476</x:v>
      </x:c>
      <x:c r="P127" s="98" t="n">
        <x:f>I127/O127-1</x:f>
        <x:v>-0.031191126673164593</x:v>
      </x:c>
      <x:c r="Q127" s="102" t="n">
        <x:f>MAX(Q126,J127)</x:f>
        <x:v>1.1148681348592044</x:v>
      </x:c>
      <x:c r="R127" s="98" t="n">
        <x:f>J127/Q127-1</x:f>
        <x:v>-0.015651987107163645</x:v>
      </x:c>
      <x:c r="S127" s="102" t="n">
        <x:f>MAX(S126,K127)</x:f>
        <x:v>1.2185229145369108</x:v>
      </x:c>
      <x:c r="T127" s="98" t="n">
        <x:f>K127/S127-1</x:f>
        <x:v>-0.027062648705151515</x:v>
      </x:c>
      <x:c r="U127" s="102" t="n">
        <x:f>MAX(U126,L127)</x:f>
        <x:v>1.2127190322849162</x:v>
      </x:c>
      <x:c r="V127" s="98" t="n">
        <x:f>L127/U127-1</x:f>
        <x:v>-0.0037610876317532016</x:v>
      </x:c>
      <x:c r="W127" s="101" t="n">
        <x:f>INDEX('Market Data'!$U129:$AL129,1,MATCH('Portfolio'!$B$6,'Market Data'!$U$5:$AL$5,0))</x:f>
        <x:v>-0.012544317296997454</x:v>
      </x:c>
      <x:c r="X127" s="101" t="n">
        <x:f>INDEX('Market Data'!$U129:$AL129,1,MATCH('Portfolio'!$B$7,'Market Data'!$U$5:$AL$5,0))</x:f>
        <x:v>-0.10570131228654323</x:v>
      </x:c>
      <x:c r="Y127" s="101" t="n">
        <x:f>INDEX('Market Data'!$U129:$AL129,1,MATCH('Portfolio'!$B$8,'Market Data'!$U$5:$AL$5,0))</x:f>
        <x:v>-0.0698117432752755</x:v>
      </x:c>
      <x:c r="Z127" s="101" t="n">
        <x:f>INDEX('Market Data'!$U129:$AL129,1,MATCH('Portfolio'!$B$9,'Market Data'!$U$5:$AL$5,0))</x:f>
        <x:v>-0.006411446123703035</x:v>
      </x:c>
      <x:c r="AA127" s="101" t="n">
        <x:f>INDEX('Market Data'!$U129:$AL129,1,MATCH('Portfolio'!$B$10,'Market Data'!$U$5:$AL$5,0))</x:f>
        <x:v>0.020590950646787842</x:v>
      </x:c>
      <x:c r="AB127" s="101" t="n">
        <x:f>INDEX('Market Data'!$U129:$AL129,1,MATCH('Portfolio'!$B$11,'Market Data'!$U$5:$AL$5,0))</x:f>
        <x:v>-0.011544978862806587</x:v>
      </x:c>
      <x:c r="AC127" s="101" t="n">
        <x:f>INDEX('Market Data'!$U129:$AL129,1,MATCH('Portfolio'!$B$12,'Market Data'!$U$5:$AL$5,0))</x:f>
        <x:v>0.006026389031102086</x:v>
      </x:c>
      <x:c r="AD127" s="101" t="n">
        <x:f>INDEX('Market Data'!$U129:$AL129,1,MATCH('Portfolio'!$B$13,'Market Data'!$U$5:$AL$5,0))</x:f>
        <x:v>-0.0013525036475483532</x:v>
      </x:c>
      <x:c r="AE127" s="101" t="n">
        <x:f>INDEX('Market Data'!$U129:$AL129,1,MATCH("SPY",'Market Data'!$U$5:$AL$5,0))</x:f>
        <x:v>-0.0013525036475483532</x:v>
      </x:c>
      <x:c r="AF127" s="101" t="n">
        <x:f>INDEX('Market Data'!$U129:$AL129,1,MATCH("QQQ",'Market Data'!$U$5:$AL$5,0))</x:f>
        <x:v>-0.015249920059198452</x:v>
      </x:c>
      <x:c r="AG127" s="101" t="n">
        <x:f>INDEX('Market Data'!$U129:$AL129,1,MATCH("TLT",'Market Data'!$U$5:$AL$5,0))</x:f>
        <x:v>-0.006759441990595305</x:v>
      </x:c>
      <x:c r="AH127" s="101" t="n">
        <x:f>INDEX('Market Data'!$U129:$AL129,1,MATCH("HYG",'Market Data'!$U$5:$AL$5,0))</x:f>
        <x:v>-0.0001382855037862507</x:v>
      </x:c>
      <x:c r="AI127" s="101" t="n">
        <x:f>INDEX('Market Data'!$U129:$AL129,1,MATCH("GLD",'Market Data'!$U$5:$AL$5,0))</x:f>
        <x:v>0.006026389031102086</x:v>
      </x:c>
      <x:c r="AJ127" s="101" t="n">
        <x:f>INDEX('Market Data'!$U129:$AL129,1,MATCH("UUP",'Market Data'!$U$5:$AL$5,0))</x:f>
        <x:v>0.0028159072205464764</x:v>
      </x:c>
      <x:c r="AK127" s="101" t="n">
        <x:f>INDEX('Market Data'!$U129:$AL129,1,MATCH("USO",'Market Data'!$U$5:$AL$5,0))</x:f>
        <x:v>-0.029782090620346313</x:v>
      </x:c>
      <x:c r="AL127" s="101" t="n">
        <x:f>INDEX('Market Data'!$U129:$AL129,1,MATCH('Portfolio'!$D$20,'Market Data'!$U$5:$AL$5,0))</x:f>
        <x:v>-0.0013525036475483532</x:v>
      </x:c>
      <x:c r="AM127" s="74" t="str">
        <x:v>Jul 26</x:v>
      </x:c>
      <x:c r="AN127" s="74"/>
      <x:c r="AO127" s="74"/>
      <x:c r="AP127" s="74"/>
      <x:c r="AQ127" s="74"/>
      <x:c r="AR127" s="74"/>
      <x:c r="AS127" s="74"/>
      <x:c r="AT127" s="11" t="n">
        <x:f>A127</x:f>
        <x:v>46204</x:v>
      </x:c>
      <x:c r="AU127" s="13" t="n">
        <x:f>B127</x:f>
        <x:v>-0.029172550944731417</x:v>
      </x:c>
      <x:c r="AV127" s="13" t="n">
        <x:f>'Market Data'!U129</x:f>
        <x:v>-0.0013525036475483532</x:v>
      </x:c>
      <x:c r="AW127" s="13" t="n">
        <x:f>'Market Data'!W129-'Market Data'!U129</x:f>
        <x:v>-0.0024085839842047374</x:v>
      </x:c>
      <x:c r="AX127" s="13" t="n">
        <x:f>'Market Data'!X129-'Market Data'!U129</x:f>
        <x:v>-0.04161335653753362</x:v>
      </x:c>
      <x:c r="AY127" s="13" t="n">
        <x:f>'Market Data'!Y129-'Market Data'!U129</x:f>
        <x:v>-0.02036812313676406</x:v>
      </x:c>
      <x:c r="AZ127" s="35" t="n">
        <x:f>AZ126*(1+AV127)</x:f>
        <x:v>1.0974182331862006</x:v>
      </x:c>
      <x:c r="BA127" s="35" t="n">
        <x:f>BA126*(1+AW127)</x:f>
        <x:v>1.103047465225852</x:v>
      </x:c>
      <x:c r="BB127" s="35" t="n">
        <x:f>BB126*(1+AX127)</x:f>
        <x:v>1.1937501276994174</x:v>
      </x:c>
      <x:c r="BC127" s="35" t="n">
        <x:f>BC126*(1+AY127)</x:f>
        <x:v>1.291832203741969</x:v>
      </x:c>
      <x:c r="BG127" s="13" t="n">
        <x:f>0.5*AI127+0.5*AK127</x:f>
        <x:v>-0.011877850794622113</x:v>
      </x:c>
      <x:c r="BH127" s="13" t="n">
        <x:f>0.5*AJ127-0.5*AG127</x:f>
        <x:v>0.004787674605570891</x:v>
      </x:c>
    </x:row>
    <x:row r="128">
      <x:c r="A128" s="100" t="n">
        <x:f>'Market Data'!A130</x:f>
        <x:v>46205</x:v>
      </x:c>
      <x:c r="B128" s="101" t="n">
        <x:f>'Portfolio'!$F$6*INDEX('Market Data'!$U130:$AL130,1,MATCH('Portfolio'!$B$6,'Market Data'!$U$5:$AL$5,0))+'Portfolio'!$F$7*INDEX('Market Data'!$U130:$AL130,1,MATCH('Portfolio'!$B$7,'Market Data'!$U$5:$AL$5,0))+'Portfolio'!$F$8*INDEX('Market Data'!$U130:$AL130,1,MATCH('Portfolio'!$B$8,'Market Data'!$U$5:$AL$5,0))+'Portfolio'!$F$9*INDEX('Market Data'!$U130:$AL130,1,MATCH('Portfolio'!$B$9,'Market Data'!$U$5:$AL$5,0))+'Portfolio'!$F$10*INDEX('Market Data'!$U130:$AL130,1,MATCH('Portfolio'!$B$10,'Market Data'!$U$5:$AL$5,0))+'Portfolio'!$F$11*INDEX('Market Data'!$U130:$AL130,1,MATCH('Portfolio'!$B$11,'Market Data'!$U$5:$AL$5,0))+'Portfolio'!$F$12*INDEX('Market Data'!$U130:$AL130,1,MATCH('Portfolio'!$B$12,'Market Data'!$U$5:$AL$5,0))+'Portfolio'!$F$13*INDEX('Market Data'!$U130:$AL130,1,MATCH('Portfolio'!$B$13,'Market Data'!$U$5:$AL$5,0))</x:f>
        <x:v>-0.007674128635873604</x:v>
      </x:c>
      <x:c r="C128" s="101" t="n">
        <x:f>-'Portfolio'!$D$24*INDEX('Market Data'!$U130:$AL130,1,MATCH('Portfolio'!$D$20,'Market Data'!$U$5:$AL$5,0))</x:f>
        <x:v>0.0009665086571356723</x:v>
      </x:c>
      <x:c r="D128" s="101" t="n">
        <x:f>B128+C128</x:f>
        <x:v>-0.0067076199787379324</x:v>
      </x:c>
      <x:c r="E128" s="101" t="n">
        <x:f>'Market Data'!U130</x:f>
        <x:v>-0.0013140507435593918</x:v>
      </x:c>
      <x:c r="F128" s="101" t="n">
        <x:f>'Market Data'!V130</x:f>
        <x:v>-0.017333877050142776</x:v>
      </x:c>
      <x:c r="G128" s="101" t="n">
        <x:f>'Market Data'!W130</x:f>
        <x:v>-0.005813197516234991</x:v>
      </x:c>
      <x:c r="H128" s="102" t="n">
        <x:f>H127*(1+B128)</x:f>
        <x:v>1.3602582345590652</x:v>
      </x:c>
      <x:c r="I128" s="102" t="n">
        <x:f>I127*(1+D128)</x:f>
        <x:v>1.2775896372187063</x:v>
      </x:c>
      <x:c r="J128" s="102" t="n">
        <x:f>J127*(1+E128)</x:f>
        <x:v>1.0959761699408865</x:v>
      </x:c>
      <x:c r="K128" s="102" t="n">
        <x:f>K127*(1+F128)</x:f>
        <x:v>1.164996340439416</x:v>
      </x:c>
      <x:c r="L128" s="102" t="n">
        <x:f>L127*(1+G128)</x:f>
        <x:v>1.2011346292879892</x:v>
      </x:c>
      <x:c r="M128" s="102" t="n">
        <x:f>MAX(M127,H128)</x:f>
        <x:v>1.4134670077430953</x:v>
      </x:c>
      <x:c r="N128" s="98" t="n">
        <x:f>H128/M128-1</x:f>
        <x:v>-0.03764415645540209</x:v>
      </x:c>
      <x:c r="O128" s="102" t="n">
        <x:f>MAX(O127,I128)</x:f>
        <x:v>1.3276272834597476</x:v>
      </x:c>
      <x:c r="P128" s="98" t="n">
        <x:f>I128/O128-1</x:f>
        <x:v>-0.0376895284274702</x:v>
      </x:c>
      <x:c r="Q128" s="102" t="n">
        <x:f>MAX(Q127,J128)</x:f>
        <x:v>1.1148681348592044</x:v>
      </x:c>
      <x:c r="R128" s="98" t="n">
        <x:f>J128/Q128-1</x:f>
        <x:v>-0.016945470345426816</x:v>
      </x:c>
      <x:c r="S128" s="102" t="n">
        <x:f>MAX(S127,K128)</x:f>
        <x:v>1.2185229145369108</x:v>
      </x:c>
      <x:c r="T128" s="98" t="n">
        <x:f>K128/S128-1</x:f>
        <x:v>-0.04392742512998793</x:v>
      </x:c>
      <x:c r="U128" s="102" t="n">
        <x:f>MAX(U127,L128)</x:f>
        <x:v>1.2127190322849162</x:v>
      </x:c>
      <x:c r="V128" s="98" t="n">
        <x:f>L128/U128-1</x:f>
        <x:v>-0.009552421202708827</x:v>
      </x:c>
      <x:c r="W128" s="101" t="n">
        <x:f>INDEX('Market Data'!$U130:$AL130,1,MATCH('Portfolio'!$B$6,'Market Data'!$U$5:$AL$5,0))</x:f>
        <x:v>-0.01391836946126257</x:v>
      </x:c>
      <x:c r="X128" s="101" t="n">
        <x:f>INDEX('Market Data'!$U130:$AL130,1,MATCH('Portfolio'!$B$7,'Market Data'!$U$5:$AL$5,0))</x:f>
        <x:v>-0.05494641246541454</x:v>
      </x:c>
      <x:c r="Y128" s="101" t="n">
        <x:f>INDEX('Market Data'!$U130:$AL130,1,MATCH('Portfolio'!$B$8,'Market Data'!$U$5:$AL$5,0))</x:f>
        <x:v>-0.02266851169371653</x:v>
      </x:c>
      <x:c r="Z128" s="101" t="n">
        <x:f>INDEX('Market Data'!$U130:$AL130,1,MATCH('Portfolio'!$B$9,'Market Data'!$U$5:$AL$5,0))</x:f>
        <x:v>0.018603076246383576</x:v>
      </x:c>
      <x:c r="AA128" s="101" t="n">
        <x:f>INDEX('Market Data'!$U130:$AL130,1,MATCH('Portfolio'!$B$10,'Market Data'!$U$5:$AL$5,0))</x:f>
        <x:v>0.001197315436734403</x:v>
      </x:c>
      <x:c r="AB128" s="101" t="n">
        <x:f>INDEX('Market Data'!$U130:$AL130,1,MATCH('Portfolio'!$B$11,'Market Data'!$U$5:$AL$5,0))</x:f>
        <x:v>0.029199621519443886</x:v>
      </x:c>
      <x:c r="AC128" s="101" t="n">
        <x:f>INDEX('Market Data'!$U130:$AL130,1,MATCH('Portfolio'!$B$12,'Market Data'!$U$5:$AL$5,0))</x:f>
        <x:v>0.020318398961908235</x:v>
      </x:c>
      <x:c r="AD128" s="101" t="n">
        <x:f>INDEX('Market Data'!$U130:$AL130,1,MATCH('Portfolio'!$B$13,'Market Data'!$U$5:$AL$5,0))</x:f>
        <x:v>-0.0013140507435593918</x:v>
      </x:c>
      <x:c r="AE128" s="101" t="n">
        <x:f>INDEX('Market Data'!$U130:$AL130,1,MATCH("SPY",'Market Data'!$U$5:$AL$5,0))</x:f>
        <x:v>-0.0013140507435593918</x:v>
      </x:c>
      <x:c r="AF128" s="101" t="n">
        <x:f>INDEX('Market Data'!$U130:$AL130,1,MATCH("QQQ",'Market Data'!$U$5:$AL$5,0))</x:f>
        <x:v>-0.017333877050142776</x:v>
      </x:c>
      <x:c r="AG128" s="101" t="n">
        <x:f>INDEX('Market Data'!$U130:$AL130,1,MATCH("TLT",'Market Data'!$U$5:$AL$5,0))</x:f>
        <x:v>-0.00011688875229887152</x:v>
      </x:c>
      <x:c r="AH128" s="101" t="n">
        <x:f>INDEX('Market Data'!$U130:$AL130,1,MATCH("HYG",'Market Data'!$U$5:$AL$5,0))</x:f>
        <x:v>0.0015077916450445539</x:v>
      </x:c>
      <x:c r="AI128" s="101" t="n">
        <x:f>INDEX('Market Data'!$U130:$AL130,1,MATCH("GLD",'Market Data'!$U$5:$AL$5,0))</x:f>
        <x:v>0.020318398961908235</x:v>
      </x:c>
      <x:c r="AJ128" s="101" t="n">
        <x:f>INDEX('Market Data'!$U130:$AL130,1,MATCH("UUP",'Market Data'!$U$5:$AL$5,0))</x:f>
        <x:v>-0.005264991917702133</x:v>
      </x:c>
      <x:c r="AK128" s="101" t="n">
        <x:f>INDEX('Market Data'!$U130:$AL130,1,MATCH("USO",'Market Data'!$U$5:$AL$5,0))</x:f>
        <x:v>0.0068752467991375354</x:v>
      </x:c>
      <x:c r="AL128" s="101" t="n">
        <x:f>INDEX('Market Data'!$U130:$AL130,1,MATCH('Portfolio'!$D$20,'Market Data'!$U$5:$AL$5,0))</x:f>
        <x:v>-0.0013140507435593918</x:v>
      </x:c>
      <x:c r="AM128" s="74" t="str"/>
      <x:c r="AN128" s="74"/>
      <x:c r="AO128" s="74"/>
      <x:c r="AP128" s="74"/>
      <x:c r="AQ128" s="74"/>
      <x:c r="AR128" s="74"/>
      <x:c r="AS128" s="74"/>
      <x:c r="AT128" s="11" t="n">
        <x:f>A128</x:f>
        <x:v>46205</x:v>
      </x:c>
      <x:c r="AU128" s="13" t="n">
        <x:f>B128</x:f>
        <x:v>-0.007674128635873604</x:v>
      </x:c>
      <x:c r="AV128" s="13" t="n">
        <x:f>'Market Data'!U130</x:f>
        <x:v>-0.0013140507435593918</x:v>
      </x:c>
      <x:c r="AW128" s="13" t="n">
        <x:f>'Market Data'!W130-'Market Data'!U130</x:f>
        <x:v>-0.0044991467726756</x:v>
      </x:c>
      <x:c r="AX128" s="13" t="n">
        <x:f>'Market Data'!X130-'Market Data'!U130</x:f>
        <x:v>-0.03394959360905969</x:v>
      </x:c>
      <x:c r="AY128" s="13" t="n">
        <x:f>'Market Data'!Y130-'Market Data'!U130</x:f>
        <x:v>-0.0114756023930912</x:v>
      </x:c>
      <x:c r="AZ128" s="35" t="n">
        <x:f>AZ127*(1+AV128)</x:f>
        <x:v>1.0959761699408865</x:v>
      </x:c>
      <x:c r="BA128" s="35" t="n">
        <x:f>BA127*(1+AW128)</x:f>
        <x:v>1.0980846927825731</x:v>
      </x:c>
      <x:c r="BB128" s="35" t="n">
        <x:f>BB127*(1+AX128)</x:f>
        <x:v>1.153222795993259</x:v>
      </x:c>
      <x:c r="BC128" s="35" t="n">
        <x:f>BC127*(1+AY128)</x:f>
        <x:v>1.2770076510132353</x:v>
      </x:c>
      <x:c r="BG128" s="13" t="n">
        <x:f>0.5*AI128+0.5*AK128</x:f>
        <x:v>0.013596822880522885</x:v>
      </x:c>
      <x:c r="BH128" s="13" t="n">
        <x:f>0.5*AJ128-0.5*AG128</x:f>
        <x:v>-0.002574051582701631</x:v>
      </x:c>
    </x:row>
    <x:row r="129">
      <x:c r="A129" s="100" t="n">
        <x:f>'Market Data'!A131</x:f>
        <x:v>46209</x:v>
      </x:c>
      <x:c r="B129" s="101" t="n">
        <x:f>'Portfolio'!$F$6*INDEX('Market Data'!$U131:$AL131,1,MATCH('Portfolio'!$B$6,'Market Data'!$U$5:$AL$5,0))+'Portfolio'!$F$7*INDEX('Market Data'!$U131:$AL131,1,MATCH('Portfolio'!$B$7,'Market Data'!$U$5:$AL$5,0))+'Portfolio'!$F$8*INDEX('Market Data'!$U131:$AL131,1,MATCH('Portfolio'!$B$8,'Market Data'!$U$5:$AL$5,0))+'Portfolio'!$F$9*INDEX('Market Data'!$U131:$AL131,1,MATCH('Portfolio'!$B$9,'Market Data'!$U$5:$AL$5,0))+'Portfolio'!$F$10*INDEX('Market Data'!$U131:$AL131,1,MATCH('Portfolio'!$B$10,'Market Data'!$U$5:$AL$5,0))+'Portfolio'!$F$11*INDEX('Market Data'!$U131:$AL131,1,MATCH('Portfolio'!$B$11,'Market Data'!$U$5:$AL$5,0))+'Portfolio'!$F$12*INDEX('Market Data'!$U131:$AL131,1,MATCH('Portfolio'!$B$12,'Market Data'!$U$5:$AL$5,0))+'Portfolio'!$F$13*INDEX('Market Data'!$U131:$AL131,1,MATCH('Portfolio'!$B$13,'Market Data'!$U$5:$AL$5,0))</x:f>
        <x:v>0.008247691074698851</x:v>
      </x:c>
      <x:c r="C129" s="101" t="n">
        <x:f>-'Portfolio'!$D$24*INDEX('Market Data'!$U131:$AL131,1,MATCH('Portfolio'!$D$20,'Market Data'!$U$5:$AL$5,0))</x:f>
        <x:v>-0.006419158605685638</x:v>
      </x:c>
      <x:c r="D129" s="101" t="n">
        <x:f>B129+C129</x:f>
        <x:v>0.0018285324690132127</x:v>
      </x:c>
      <x:c r="E129" s="101" t="n">
        <x:f>'Market Data'!U131</x:f>
        <x:v>0.008727392224116226</x:v>
      </x:c>
      <x:c r="F129" s="101" t="n">
        <x:f>'Market Data'!V131</x:f>
        <x:v>0.014341891788415717</x:v>
      </x:c>
      <x:c r="G129" s="101" t="n">
        <x:f>'Market Data'!W131</x:f>
        <x:v>0.0044357732605364575</x:v>
      </x:c>
      <x:c r="H129" s="102" t="n">
        <x:f>H128*(1+B129)</x:f>
        <x:v>1.3714772242595237</x:v>
      </x:c>
      <x:c r="I129" s="102" t="n">
        <x:f>I128*(1+D129)</x:f>
        <x:v>1.2799257513524356</x:v>
      </x:c>
      <x:c r="J129" s="102" t="n">
        <x:f>J128*(1+E129)</x:f>
        <x:v>1.1055411838442453</x:v>
      </x:c>
      <x:c r="K129" s="102" t="n">
        <x:f>K128*(1+F129)</x:f>
        <x:v>1.1817045918878983</x:v>
      </x:c>
      <x:c r="L129" s="102" t="n">
        <x:f>L128*(1+G129)</x:f>
        <x:v>1.2064625901588892</x:v>
      </x:c>
      <x:c r="M129" s="102" t="n">
        <x:f>MAX(M128,H129)</x:f>
        <x:v>1.4134670077430953</x:v>
      </x:c>
      <x:c r="N129" s="98" t="n">
        <x:f>H129/M129-1</x:f>
        <x:v>-0.029706942753914944</x:v>
      </x:c>
      <x:c r="O129" s="102" t="n">
        <x:f>MAX(O128,I129)</x:f>
        <x:v>1.3276272834597476</x:v>
      </x:c>
      <x:c r="P129" s="98" t="n">
        <x:f>I129/O129-1</x:f>
        <x:v>-0.035929912484928384</x:v>
      </x:c>
      <x:c r="Q129" s="102" t="n">
        <x:f>MAX(Q128,J129)</x:f>
        <x:v>1.1148681348592044</x:v>
      </x:c>
      <x:c r="R129" s="98" t="n">
        <x:f>J129/Q129-1</x:f>
        <x:v>-0.008365967887437264</x:v>
      </x:c>
      <x:c r="S129" s="102" t="n">
        <x:f>MAX(S128,K129)</x:f>
        <x:v>1.2185229145369108</x:v>
      </x:c>
      <x:c r="T129" s="98" t="n">
        <x:f>K129/S129-1</x:f>
        <x:v>-0.030215535719330222</x:v>
      </x:c>
      <x:c r="U129" s="102" t="n">
        <x:f>MAX(U128,L129)</x:f>
        <x:v>1.2127190322849162</x:v>
      </x:c>
      <x:c r="V129" s="98" t="n">
        <x:f>L129/U129-1</x:f>
        <x:v>-0.005159020316716778</x:v>
      </x:c>
      <x:c r="W129" s="101" t="n">
        <x:f>INDEX('Market Data'!$U131:$AL131,1,MATCH('Portfolio'!$B$6,'Market Data'!$U$5:$AL$5,0))</x:f>
        <x:v>0.003695515201847188</x:v>
      </x:c>
      <x:c r="X129" s="101" t="n">
        <x:f>INDEX('Market Data'!$U131:$AL131,1,MATCH('Portfolio'!$B$7,'Market Data'!$U$5:$AL$5,0))</x:f>
        <x:v>0.009575488371682761</x:v>
      </x:c>
      <x:c r="Y129" s="101" t="n">
        <x:f>INDEX('Market Data'!$U131:$AL131,1,MATCH('Portfolio'!$B$8,'Market Data'!$U$5:$AL$5,0))</x:f>
        <x:v>0.04060720763046621</x:v>
      </x:c>
      <x:c r="Z129" s="101" t="n">
        <x:f>INDEX('Market Data'!$U131:$AL131,1,MATCH('Portfolio'!$B$9,'Market Data'!$U$5:$AL$5,0))</x:f>
        <x:v>-0.011409327237805078</x:v>
      </x:c>
      <x:c r="AA129" s="101" t="n">
        <x:f>INDEX('Market Data'!$U131:$AL131,1,MATCH('Portfolio'!$B$10,'Market Data'!$U$5:$AL$5,0))</x:f>
        <x:v>0.014265549396600186</x:v>
      </x:c>
      <x:c r="AB129" s="101" t="n">
        <x:f>INDEX('Market Data'!$U131:$AL131,1,MATCH('Portfolio'!$B$11,'Market Data'!$U$5:$AL$5,0))</x:f>
        <x:v>-0.001492091491134384</x:v>
      </x:c>
      <x:c r="AC129" s="101" t="n">
        <x:f>INDEX('Market Data'!$U131:$AL131,1,MATCH('Portfolio'!$B$12,'Market Data'!$U$5:$AL$5,0))</x:f>
        <x:v>0.01057837238078907</x:v>
      </x:c>
      <x:c r="AD129" s="101" t="n">
        <x:f>INDEX('Market Data'!$U131:$AL131,1,MATCH('Portfolio'!$B$13,'Market Data'!$U$5:$AL$5,0))</x:f>
        <x:v>0.008727392224116226</x:v>
      </x:c>
      <x:c r="AE129" s="101" t="n">
        <x:f>INDEX('Market Data'!$U131:$AL131,1,MATCH("SPY",'Market Data'!$U$5:$AL$5,0))</x:f>
        <x:v>0.008727392224116226</x:v>
      </x:c>
      <x:c r="AF129" s="101" t="n">
        <x:f>INDEX('Market Data'!$U131:$AL131,1,MATCH("QQQ",'Market Data'!$U$5:$AL$5,0))</x:f>
        <x:v>0.014341891788415717</x:v>
      </x:c>
      <x:c r="AG129" s="101" t="n">
        <x:f>INDEX('Market Data'!$U131:$AL131,1,MATCH("TLT",'Market Data'!$U$5:$AL$5,0))</x:f>
        <x:v>-0.0007016842760674269</x:v>
      </x:c>
      <x:c r="AH129" s="101" t="n">
        <x:f>INDEX('Market Data'!$U131:$AL131,1,MATCH("HYG",'Market Data'!$U$5:$AL$5,0))</x:f>
        <x:v>0.002007329940751923</x:v>
      </x:c>
      <x:c r="AI129" s="101" t="n">
        <x:f>INDEX('Market Data'!$U131:$AL131,1,MATCH("GLD",'Market Data'!$U$5:$AL$5,0))</x:f>
        <x:v>0.01057837238078907</x:v>
      </x:c>
      <x:c r="AJ129" s="101" t="n">
        <x:f>INDEX('Market Data'!$U131:$AL131,1,MATCH("UUP",'Market Data'!$U$5:$AL$5,0))</x:f>
        <x:v>-0.0007057324508110696</x:v>
      </x:c>
      <x:c r="AK129" s="101" t="n">
        <x:f>INDEX('Market Data'!$U131:$AL131,1,MATCH("USO",'Market Data'!$U$5:$AL$5,0))</x:f>
        <x:v>0.0035583295368573076</x:v>
      </x:c>
      <x:c r="AL129" s="101" t="n">
        <x:f>INDEX('Market Data'!$U131:$AL131,1,MATCH('Portfolio'!$D$20,'Market Data'!$U$5:$AL$5,0))</x:f>
        <x:v>0.008727392224116226</x:v>
      </x:c>
      <x:c r="AM129" s="74" t="str"/>
      <x:c r="AN129" s="74"/>
      <x:c r="AO129" s="74"/>
      <x:c r="AP129" s="74"/>
      <x:c r="AQ129" s="74"/>
      <x:c r="AR129" s="74"/>
      <x:c r="AS129" s="74"/>
      <x:c r="AT129" s="11" t="n">
        <x:f>A129</x:f>
        <x:v>46209</x:v>
      </x:c>
      <x:c r="AU129" s="13" t="n">
        <x:f>B129</x:f>
        <x:v>0.008247691074698851</x:v>
      </x:c>
      <x:c r="AV129" s="13" t="n">
        <x:f>'Market Data'!U131</x:f>
        <x:v>0.008727392224116226</x:v>
      </x:c>
      <x:c r="AW129" s="13" t="n">
        <x:f>'Market Data'!W131-'Market Data'!U131</x:f>
        <x:v>-0.004291618963579769</x:v>
      </x:c>
      <x:c r="AX129" s="13" t="n">
        <x:f>'Market Data'!X131-'Market Data'!U131</x:f>
        <x:v>0.007637592425951967</x:v>
      </x:c>
      <x:c r="AY129" s="13" t="n">
        <x:f>'Market Data'!Y131-'Market Data'!U131</x:f>
        <x:v>-0.00338978554269298</x:v>
      </x:c>
      <x:c r="AZ129" s="35" t="n">
        <x:f>AZ128*(1+AV129)</x:f>
        <x:v>1.1055411838442453</x:v>
      </x:c>
      <x:c r="BA129" s="35" t="n">
        <x:f>BA128*(1+AW129)</x:f>
        <x:v>1.093372131691411</x:v>
      </x:c>
      <x:c r="BB129" s="35" t="n">
        <x:f>BB128*(1+AX129)</x:f>
        <x:v>1.1620306416853723</x:v>
      </x:c>
      <x:c r="BC129" s="35" t="n">
        <x:f>BC128*(1+AY129)</x:f>
        <x:v>1.2726788689399224</x:v>
      </x:c>
      <x:c r="BG129" s="13" t="n">
        <x:f>0.5*AI129+0.5*AK129</x:f>
        <x:v>0.0070683509588231885</x:v>
      </x:c>
      <x:c r="BH129" s="13" t="n">
        <x:f>0.5*AJ129-0.5*AG129</x:f>
        <x:v>-0.0000020240873718213592</x:v>
      </x:c>
    </x:row>
    <x:row r="130">
      <x:c r="A130" s="100" t="n">
        <x:f>'Market Data'!A132</x:f>
        <x:v>46210</x:v>
      </x:c>
      <x:c r="B130" s="101" t="n">
        <x:f>'Portfolio'!$F$6*INDEX('Market Data'!$U132:$AL132,1,MATCH('Portfolio'!$B$6,'Market Data'!$U$5:$AL$5,0))+'Portfolio'!$F$7*INDEX('Market Data'!$U132:$AL132,1,MATCH('Portfolio'!$B$7,'Market Data'!$U$5:$AL$5,0))+'Portfolio'!$F$8*INDEX('Market Data'!$U132:$AL132,1,MATCH('Portfolio'!$B$8,'Market Data'!$U$5:$AL$5,0))+'Portfolio'!$F$9*INDEX('Market Data'!$U132:$AL132,1,MATCH('Portfolio'!$B$9,'Market Data'!$U$5:$AL$5,0))+'Portfolio'!$F$10*INDEX('Market Data'!$U132:$AL132,1,MATCH('Portfolio'!$B$10,'Market Data'!$U$5:$AL$5,0))+'Portfolio'!$F$11*INDEX('Market Data'!$U132:$AL132,1,MATCH('Portfolio'!$B$11,'Market Data'!$U$5:$AL$5,0))+'Portfolio'!$F$12*INDEX('Market Data'!$U132:$AL132,1,MATCH('Portfolio'!$B$12,'Market Data'!$U$5:$AL$5,0))+'Portfolio'!$F$13*INDEX('Market Data'!$U132:$AL132,1,MATCH('Portfolio'!$B$13,'Market Data'!$U$5:$AL$5,0))</x:f>
        <x:v>-0.006956508837940731</x:v>
      </x:c>
      <x:c r="C130" s="101" t="n">
        <x:f>-'Portfolio'!$D$24*INDEX('Market Data'!$U132:$AL132,1,MATCH('Portfolio'!$D$20,'Market Data'!$U$5:$AL$5,0))</x:f>
        <x:v>0.0034951033462247367</x:v>
      </x:c>
      <x:c r="D130" s="101" t="n">
        <x:f>B130+C130</x:f>
        <x:v>-0.003461405491715994</x:v>
      </x:c>
      <x:c r="E130" s="101" t="n">
        <x:f>'Market Data'!U132</x:f>
        <x:v>-0.004751890339538711</x:v>
      </x:c>
      <x:c r="F130" s="101" t="n">
        <x:f>'Market Data'!V132</x:f>
        <x:v>-0.0185246873533641</x:v>
      </x:c>
      <x:c r="G130" s="101" t="n">
        <x:f>'Market Data'!W132</x:f>
        <x:v>-0.009066582207653884</x:v>
      </x:c>
      <x:c r="H130" s="102" t="n">
        <x:f>H129*(1+B130)</x:f>
        <x:v>1.3619365308279279</x:v>
      </x:c>
      <x:c r="I130" s="102" t="n">
        <x:f>I129*(1+D130)</x:f>
        <x:v>1.2754954093277155</x:v>
      </x:c>
      <x:c r="J130" s="102" t="n">
        <x:f>J129*(1+E130)</x:f>
        <x:v>1.1002877733727736</x:v>
      </x:c>
      <x:c r="K130" s="102" t="n">
        <x:f>K129*(1+F130)</x:f>
        <x:v>1.1598138837791403</x:v>
      </x:c>
      <x:c r="L130" s="102" t="n">
        <x:f>L129*(1+G130)</x:f>
        <x:v>1.1955240979047546</x:v>
      </x:c>
      <x:c r="M130" s="102" t="n">
        <x:f>MAX(M129,H130)</x:f>
        <x:v>1.4134670077430953</x:v>
      </x:c>
      <x:c r="N130" s="98" t="n">
        <x:f>H130/M130-1</x:f>
        <x:v>-0.03645679498203991</x:v>
      </x:c>
      <x:c r="O130" s="102" t="n">
        <x:f>MAX(O129,I130)</x:f>
        <x:v>1.3276272834597476</x:v>
      </x:c>
      <x:c r="P130" s="98" t="n">
        <x:f>I130/O130-1</x:f>
        <x:v>-0.03926694998025215</x:v>
      </x:c>
      <x:c r="Q130" s="102" t="n">
        <x:f>MAX(Q129,J130)</x:f>
        <x:v>1.1148681348592044</x:v>
      </x:c>
      <x:c r="R130" s="98" t="n">
        <x:f>J130/Q130-1</x:f>
        <x:v>-0.01307810406499077</x:v>
      </x:c>
      <x:c r="S130" s="102" t="n">
        <x:f>MAX(S129,K130)</x:f>
        <x:v>1.2185229145369108</x:v>
      </x:c>
      <x:c r="T130" s="98" t="n">
        <x:f>K130/S130-1</x:f>
        <x:v>-0.04818048972027933</x:v>
      </x:c>
      <x:c r="U130" s="102" t="n">
        <x:f>MAX(U129,L130)</x:f>
        <x:v>1.2127190322849162</x:v>
      </x:c>
      <x:c r="V130" s="98" t="n">
        <x:f>L130/U130-1</x:f>
        <x:v>-0.014178827842558195</x:v>
      </x:c>
      <x:c r="W130" s="101" t="n">
        <x:f>INDEX('Market Data'!$U132:$AL132,1,MATCH('Portfolio'!$B$6,'Market Data'!$U$5:$AL$5,0))</x:f>
        <x:v>0.007056972054506172</x:v>
      </x:c>
      <x:c r="X130" s="101" t="n">
        <x:f>INDEX('Market Data'!$U132:$AL132,1,MATCH('Portfolio'!$B$7,'Market Data'!$U$5:$AL$5,0))</x:f>
        <x:v>-0.04708808846629853</x:v>
      </x:c>
      <x:c r="Y130" s="101" t="n">
        <x:f>INDEX('Market Data'!$U132:$AL132,1,MATCH('Portfolio'!$B$8,'Market Data'!$U$5:$AL$5,0))</x:f>
        <x:v>-0.042541893655967056</x:v>
      </x:c>
      <x:c r="Z130" s="101" t="n">
        <x:f>INDEX('Market Data'!$U132:$AL132,1,MATCH('Portfolio'!$B$9,'Market Data'!$U$5:$AL$5,0))</x:f>
        <x:v>0.029581865827291498</x:v>
      </x:c>
      <x:c r="AA130" s="101" t="n">
        <x:f>INDEX('Market Data'!$U132:$AL132,1,MATCH('Portfolio'!$B$10,'Market Data'!$U$5:$AL$5,0))</x:f>
        <x:v>0.004441549196311012</x:v>
      </x:c>
      <x:c r="AB130" s="101" t="n">
        <x:f>INDEX('Market Data'!$U132:$AL132,1,MATCH('Portfolio'!$B$11,'Market Data'!$U$5:$AL$5,0))</x:f>
        <x:v>-0.0028939444996205488</x:v>
      </x:c>
      <x:c r="AC130" s="101" t="n">
        <x:f>INDEX('Market Data'!$U132:$AL132,1,MATCH('Portfolio'!$B$12,'Market Data'!$U$5:$AL$5,0))</x:f>
        <x:v>-0.012142502784779907</x:v>
      </x:c>
      <x:c r="AD130" s="101" t="n">
        <x:f>INDEX('Market Data'!$U132:$AL132,1,MATCH('Portfolio'!$B$13,'Market Data'!$U$5:$AL$5,0))</x:f>
        <x:v>-0.004751890339538711</x:v>
      </x:c>
      <x:c r="AE130" s="101" t="n">
        <x:f>INDEX('Market Data'!$U132:$AL132,1,MATCH("SPY",'Market Data'!$U$5:$AL$5,0))</x:f>
        <x:v>-0.004751890339538711</x:v>
      </x:c>
      <x:c r="AF130" s="101" t="n">
        <x:f>INDEX('Market Data'!$U132:$AL132,1,MATCH("QQQ",'Market Data'!$U$5:$AL$5,0))</x:f>
        <x:v>-0.0185246873533641</x:v>
      </x:c>
      <x:c r="AG130" s="101" t="n">
        <x:f>INDEX('Market Data'!$U132:$AL132,1,MATCH("TLT",'Market Data'!$U$5:$AL$5,0))</x:f>
        <x:v>-0.010532384774988857</x:v>
      </x:c>
      <x:c r="AH130" s="101" t="n">
        <x:f>INDEX('Market Data'!$U132:$AL132,1,MATCH("HYG",'Market Data'!$U$5:$AL$5,0))</x:f>
        <x:v>-0.0013772324653551493</x:v>
      </x:c>
      <x:c r="AI130" s="101" t="n">
        <x:f>INDEX('Market Data'!$U132:$AL132,1,MATCH("GLD",'Market Data'!$U$5:$AL$5,0))</x:f>
        <x:v>-0.012142502784779907</x:v>
      </x:c>
      <x:c r="AJ130" s="101" t="n">
        <x:f>INDEX('Market Data'!$U132:$AL132,1,MATCH("UUP",'Market Data'!$U$5:$AL$5,0))</x:f>
        <x:v>0.0028248560935075773</x:v>
      </x:c>
      <x:c r="AK130" s="101" t="n">
        <x:f>INDEX('Market Data'!$U132:$AL132,1,MATCH("USO",'Market Data'!$U$5:$AL$5,0))</x:f>
        <x:v>0.04379491865500684</x:v>
      </x:c>
      <x:c r="AL130" s="101" t="n">
        <x:f>INDEX('Market Data'!$U132:$AL132,1,MATCH('Portfolio'!$D$20,'Market Data'!$U$5:$AL$5,0))</x:f>
        <x:v>-0.004751890339538711</x:v>
      </x:c>
      <x:c r="AM130" s="74" t="str"/>
      <x:c r="AN130" s="74"/>
      <x:c r="AO130" s="74"/>
      <x:c r="AP130" s="74"/>
      <x:c r="AQ130" s="74"/>
      <x:c r="AR130" s="74"/>
      <x:c r="AS130" s="74"/>
      <x:c r="AT130" s="11" t="n">
        <x:f>A130</x:f>
        <x:v>46210</x:v>
      </x:c>
      <x:c r="AU130" s="13" t="n">
        <x:f>B130</x:f>
        <x:v>-0.006956508837940731</x:v>
      </x:c>
      <x:c r="AV130" s="13" t="n">
        <x:f>'Market Data'!U132</x:f>
        <x:v>-0.004751890339538711</x:v>
      </x:c>
      <x:c r="AW130" s="13" t="n">
        <x:f>'Market Data'!W132-'Market Data'!U132</x:f>
        <x:v>-0.0043146918681151725</x:v>
      </x:c>
      <x:c r="AX130" s="13" t="n">
        <x:f>'Market Data'!X132-'Market Data'!U132</x:f>
        <x:v>-0.024062862607137303</x:v>
      </x:c>
      <x:c r="AY130" s="13" t="n">
        <x:f>'Market Data'!Y132-'Market Data'!U132</x:f>
        <x:v>-0.006227487901898865</x:v>
      </x:c>
      <x:c r="AZ130" s="35" t="n">
        <x:f>AZ129*(1+AV130)</x:f>
        <x:v>1.1002877733727736</x:v>
      </x:c>
      <x:c r="BA130" s="35" t="n">
        <x:f>BA129*(1+AW130)</x:f>
        <x:v>1.0886545678459782</x:v>
      </x:c>
      <x:c r="BB130" s="35" t="n">
        <x:f>BB129*(1+AX130)</x:f>
        <x:v>1.1340688580092135</x:v>
      </x:c>
      <x:c r="BC130" s="35" t="n">
        <x:f>BC129*(1+AY130)</x:f>
        <x:v>1.2647532766805967</x:v>
      </x:c>
      <x:c r="BG130" s="13" t="n">
        <x:f>0.5*AI130+0.5*AK130</x:f>
        <x:v>0.015826207935113468</x:v>
      </x:c>
      <x:c r="BH130" s="13" t="n">
        <x:f>0.5*AJ130-0.5*AG130</x:f>
        <x:v>0.006678620434248217</x:v>
      </x:c>
    </x:row>
    <x:row r="131">
      <x:c r="A131" s="100" t="n">
        <x:f>'Market Data'!A133</x:f>
        <x:v>46211</x:v>
      </x:c>
      <x:c r="B131" s="101" t="n">
        <x:f>'Portfolio'!$F$6*INDEX('Market Data'!$U133:$AL133,1,MATCH('Portfolio'!$B$6,'Market Data'!$U$5:$AL$5,0))+'Portfolio'!$F$7*INDEX('Market Data'!$U133:$AL133,1,MATCH('Portfolio'!$B$7,'Market Data'!$U$5:$AL$5,0))+'Portfolio'!$F$8*INDEX('Market Data'!$U133:$AL133,1,MATCH('Portfolio'!$B$8,'Market Data'!$U$5:$AL$5,0))+'Portfolio'!$F$9*INDEX('Market Data'!$U133:$AL133,1,MATCH('Portfolio'!$B$9,'Market Data'!$U$5:$AL$5,0))+'Portfolio'!$F$10*INDEX('Market Data'!$U133:$AL133,1,MATCH('Portfolio'!$B$10,'Market Data'!$U$5:$AL$5,0))+'Portfolio'!$F$11*INDEX('Market Data'!$U133:$AL133,1,MATCH('Portfolio'!$B$11,'Market Data'!$U$5:$AL$5,0))+'Portfolio'!$F$12*INDEX('Market Data'!$U133:$AL133,1,MATCH('Portfolio'!$B$12,'Market Data'!$U$5:$AL$5,0))+'Portfolio'!$F$13*INDEX('Market Data'!$U133:$AL133,1,MATCH('Portfolio'!$B$13,'Market Data'!$U$5:$AL$5,0))</x:f>
        <x:v>0.006160842921276812</x:v>
      </x:c>
      <x:c r="C131" s="101" t="n">
        <x:f>-'Portfolio'!$D$24*INDEX('Market Data'!$U133:$AL133,1,MATCH('Portfolio'!$D$20,'Market Data'!$U$5:$AL$5,0))</x:f>
        <x:v>0.0022723176450436464</x:v>
      </x:c>
      <x:c r="D131" s="101" t="n">
        <x:f>B131+C131</x:f>
        <x:v>0.008433160566320458</x:v>
      </x:c>
      <x:c r="E131" s="101" t="n">
        <x:f>'Market Data'!U133</x:f>
        <x:v>-0.0030894091522385425</x:v>
      </x:c>
      <x:c r="F131" s="101" t="n">
        <x:f>'Market Data'!V133</x:f>
        <x:v>0.0028332742996159954</x:v>
      </x:c>
      <x:c r="G131" s="101" t="n">
        <x:f>'Market Data'!W133</x:f>
        <x:v>-0.009149433936301965</x:v>
      </x:c>
      <x:c r="H131" s="102" t="n">
        <x:f>H130*(1+B131)</x:f>
        <x:v>1.3703272078631072</x:v>
      </x:c>
      <x:c r="I131" s="102" t="n">
        <x:f>I130*(1+D131)</x:f>
        <x:v>1.2862518669161807</x:v>
      </x:c>
      <x:c r="J131" s="102" t="n">
        <x:f>J130*(1+E131)</x:f>
        <x:v>1.0968885342556196</x:v>
      </x:c>
      <x:c r="K131" s="102" t="n">
        <x:f>K130*(1+F131)</x:f>
        <x:v>1.1630999546483896</x:v>
      </x:c>
      <x:c r="L131" s="102" t="n">
        <x:f>L130*(1+G131)</x:f>
        <x:v>1.184585729151718</x:v>
      </x:c>
      <x:c r="M131" s="102" t="n">
        <x:f>MAX(M130,H131)</x:f>
        <x:v>1.4134670077430953</x:v>
      </x:c>
      <x:c r="N131" s="98" t="n">
        <x:f>H131/M131-1</x:f>
        <x:v>-0.030520556648060748</x:v>
      </x:c>
      <x:c r="O131" s="102" t="n">
        <x:f>MAX(O130,I131)</x:f>
        <x:v>1.3276272834597476</x:v>
      </x:c>
      <x:c r="P131" s="98" t="n">
        <x:f>I131/O131-1</x:f>
        <x:v>-0.031164933908064962</x:v>
      </x:c>
      <x:c r="Q131" s="102" t="n">
        <x:f>MAX(Q130,J131)</x:f>
        <x:v>1.1148681348592044</x:v>
      </x:c>
      <x:c r="R131" s="98" t="n">
        <x:f>J131/Q131-1</x:f>
        <x:v>-0.01612710960283703</x:v>
      </x:c>
      <x:c r="S131" s="102" t="n">
        <x:f>MAX(S130,K131)</x:f>
        <x:v>1.2185229145369108</x:v>
      </x:c>
      <x:c r="T131" s="98" t="n">
        <x:f>K131/S131-1</x:f>
        <x:v>-0.045483723963930744</x:v>
      </x:c>
      <x:c r="U131" s="102" t="n">
        <x:f>MAX(U130,L131)</x:f>
        <x:v>1.2127190322849162</x:v>
      </x:c>
      <x:c r="V131" s="98" t="n">
        <x:f>L131/U131-1</x:f>
        <x:v>-0.02319853353022061</x:v>
      </x:c>
      <x:c r="W131" s="101" t="n">
        <x:f>INDEX('Market Data'!$U133:$AL133,1,MATCH('Portfolio'!$B$6,'Market Data'!$U$5:$AL$5,0))</x:f>
        <x:v>0.03651042281166639</x:v>
      </x:c>
      <x:c r="X131" s="101" t="n">
        <x:f>INDEX('Market Data'!$U133:$AL133,1,MATCH('Portfolio'!$B$7,'Market Data'!$U$5:$AL$5,0))</x:f>
        <x:v>0.01110422521359844</x:v>
      </x:c>
      <x:c r="Y131" s="101" t="n">
        <x:f>INDEX('Market Data'!$U133:$AL133,1,MATCH('Portfolio'!$B$8,'Market Data'!$U$5:$AL$5,0))</x:f>
        <x:v>0.010194863944688048</x:v>
      </x:c>
      <x:c r="Z131" s="101" t="n">
        <x:f>INDEX('Market Data'!$U133:$AL133,1,MATCH('Portfolio'!$B$9,'Market Data'!$U$5:$AL$5,0))</x:f>
        <x:v>-0.015968576933827028</x:v>
      </x:c>
      <x:c r="AA131" s="101" t="n">
        <x:f>INDEX('Market Data'!$U133:$AL133,1,MATCH('Portfolio'!$B$10,'Market Data'!$U$5:$AL$5,0))</x:f>
        <x:v>-0.025352296658711193</x:v>
      </x:c>
      <x:c r="AB131" s="101" t="n">
        <x:f>INDEX('Market Data'!$U133:$AL133,1,MATCH('Portfolio'!$B$11,'Market Data'!$U$5:$AL$5,0))</x:f>
        <x:v>0.005941920349685104</x:v>
      </x:c>
      <x:c r="AC131" s="101" t="n">
        <x:f>INDEX('Market Data'!$U133:$AL133,1,MATCH('Portfolio'!$B$12,'Market Data'!$U$5:$AL$5,0))</x:f>
        <x:v>-0.008053135463158334</x:v>
      </x:c>
      <x:c r="AD131" s="101" t="n">
        <x:f>INDEX('Market Data'!$U133:$AL133,1,MATCH('Portfolio'!$B$13,'Market Data'!$U$5:$AL$5,0))</x:f>
        <x:v>-0.0030894091522385425</x:v>
      </x:c>
      <x:c r="AE131" s="101" t="n">
        <x:f>INDEX('Market Data'!$U133:$AL133,1,MATCH("SPY",'Market Data'!$U$5:$AL$5,0))</x:f>
        <x:v>-0.0030894091522385425</x:v>
      </x:c>
      <x:c r="AF131" s="101" t="n">
        <x:f>INDEX('Market Data'!$U133:$AL133,1,MATCH("QQQ",'Market Data'!$U$5:$AL$5,0))</x:f>
        <x:v>0.0028332742996159954</x:v>
      </x:c>
      <x:c r="AG131" s="101" t="n">
        <x:f>INDEX('Market Data'!$U133:$AL133,1,MATCH("TLT",'Market Data'!$U$5:$AL$5,0))</x:f>
        <x:v>-0.0022471836538101586</x:v>
      </x:c>
      <x:c r="AH131" s="101" t="n">
        <x:f>INDEX('Market Data'!$U133:$AL133,1,MATCH("HYG",'Market Data'!$U$5:$AL$5,0))</x:f>
        <x:v>-0.0012537825856141493</x:v>
      </x:c>
      <x:c r="AI131" s="101" t="n">
        <x:f>INDEX('Market Data'!$U133:$AL133,1,MATCH("GLD",'Market Data'!$U$5:$AL$5,0))</x:f>
        <x:v>-0.008053135463158334</x:v>
      </x:c>
      <x:c r="AJ131" s="101" t="n">
        <x:f>INDEX('Market Data'!$U133:$AL133,1,MATCH("UUP",'Market Data'!$U$5:$AL$5,0))</x:f>
        <x:v>-0.001408415799858398</x:v>
      </x:c>
      <x:c r="AK131" s="101" t="n">
        <x:f>INDEX('Market Data'!$U133:$AL133,1,MATCH("USO",'Market Data'!$U$5:$AL$5,0))</x:f>
        <x:v>0.030205664440282387</x:v>
      </x:c>
      <x:c r="AL131" s="101" t="n">
        <x:f>INDEX('Market Data'!$U133:$AL133,1,MATCH('Portfolio'!$D$20,'Market Data'!$U$5:$AL$5,0))</x:f>
        <x:v>-0.0030894091522385425</x:v>
      </x:c>
      <x:c r="AM131" s="74" t="str"/>
      <x:c r="AN131" s="74"/>
      <x:c r="AO131" s="74"/>
      <x:c r="AP131" s="74"/>
      <x:c r="AQ131" s="74"/>
      <x:c r="AR131" s="74"/>
      <x:c r="AS131" s="74"/>
      <x:c r="AT131" s="11" t="n">
        <x:f>A131</x:f>
        <x:v>46211</x:v>
      </x:c>
      <x:c r="AU131" s="13" t="n">
        <x:f>B131</x:f>
        <x:v>0.006160842921276812</x:v>
      </x:c>
      <x:c r="AV131" s="13" t="n">
        <x:f>'Market Data'!U133</x:f>
        <x:v>-0.0030894091522385425</x:v>
      </x:c>
      <x:c r="AW131" s="13" t="n">
        <x:f>'Market Data'!W133-'Market Data'!U133</x:f>
        <x:v>-0.0060600247840634225</x:v>
      </x:c>
      <x:c r="AX131" s="13" t="n">
        <x:f>'Market Data'!X133-'Market Data'!U133</x:f>
        <x:v>0.01080289105841159</x:v>
      </x:c>
      <x:c r="AY131" s="13" t="n">
        <x:f>'Market Data'!Y133-'Market Data'!U133</x:f>
        <x:v>0.0009525777929958457</x:v>
      </x:c>
      <x:c r="AZ131" s="35" t="n">
        <x:f>AZ130*(1+AV131)</x:f>
        <x:v>1.0968885342556196</x:v>
      </x:c>
      <x:c r="BA131" s="35" t="n">
        <x:f>BA130*(1+AW131)</x:f>
        <x:v>1.0820572941835478</x:v>
      </x:c>
      <x:c r="BB131" s="35" t="n">
        <x:f>BB130*(1+AX131)</x:f>
        <x:v>1.1463200803350242</x:v>
      </x:c>
      <x:c r="BC131" s="35" t="n">
        <x:f>BC130*(1+AY131)</x:f>
        <x:v>1.2659580525655816</x:v>
      </x:c>
      <x:c r="BG131" s="13" t="n">
        <x:f>0.5*AI131+0.5*AK131</x:f>
        <x:v>0.011076264488562027</x:v>
      </x:c>
      <x:c r="BH131" s="13" t="n">
        <x:f>0.5*AJ131-0.5*AG131</x:f>
        <x:v>0.00041938392697588034</x:v>
      </x:c>
    </x:row>
    <x:row r="132">
      <x:c r="A132" s="100" t="n">
        <x:f>'Market Data'!A134</x:f>
        <x:v>46212</x:v>
      </x:c>
      <x:c r="B132" s="101" t="n">
        <x:f>'Portfolio'!$F$6*INDEX('Market Data'!$U134:$AL134,1,MATCH('Portfolio'!$B$6,'Market Data'!$U$5:$AL$5,0))+'Portfolio'!$F$7*INDEX('Market Data'!$U134:$AL134,1,MATCH('Portfolio'!$B$7,'Market Data'!$U$5:$AL$5,0))+'Portfolio'!$F$8*INDEX('Market Data'!$U134:$AL134,1,MATCH('Portfolio'!$B$8,'Market Data'!$U$5:$AL$5,0))+'Portfolio'!$F$9*INDEX('Market Data'!$U134:$AL134,1,MATCH('Portfolio'!$B$9,'Market Data'!$U$5:$AL$5,0))+'Portfolio'!$F$10*INDEX('Market Data'!$U134:$AL134,1,MATCH('Portfolio'!$B$10,'Market Data'!$U$5:$AL$5,0))+'Portfolio'!$F$11*INDEX('Market Data'!$U134:$AL134,1,MATCH('Portfolio'!$B$11,'Market Data'!$U$5:$AL$5,0))+'Portfolio'!$F$12*INDEX('Market Data'!$U134:$AL134,1,MATCH('Portfolio'!$B$12,'Market Data'!$U$5:$AL$5,0))+'Portfolio'!$F$13*INDEX('Market Data'!$U134:$AL134,1,MATCH('Portfolio'!$B$13,'Market Data'!$U$5:$AL$5,0))</x:f>
        <x:v>0.003952666814393025</x:v>
      </x:c>
      <x:c r="C132" s="101" t="n">
        <x:f>-'Portfolio'!$D$24*INDEX('Market Data'!$U134:$AL134,1,MATCH('Portfolio'!$D$20,'Market Data'!$U$5:$AL$5,0))</x:f>
        <x:v>-0.006226353114637385</x:v>
      </x:c>
      <x:c r="D132" s="101" t="n">
        <x:f>B132+C132</x:f>
        <x:v>-0.00227368630024436</x:v>
      </x:c>
      <x:c r="E132" s="101" t="n">
        <x:f>'Market Data'!U134</x:f>
        <x:v>0.008465256756416295</x:v>
      </x:c>
      <x:c r="F132" s="101" t="n">
        <x:f>'Market Data'!V134</x:f>
        <x:v>0.01664234062582648</x:v>
      </x:c>
      <x:c r="G132" s="101" t="n">
        <x:f>'Market Data'!W134</x:f>
        <x:v>0.012811699112420305</x:v>
      </x:c>
      <x:c r="H132" s="102" t="n">
        <x:f>H131*(1+B132)</x:f>
        <x:v>1.3757436547424875</x:v>
      </x:c>
      <x:c r="I132" s="102" t="n">
        <x:f>I131*(1+D132)</x:f>
        <x:v>1.2833273336677096</x:v>
      </x:c>
      <x:c r="J132" s="102" t="n">
        <x:f>J131*(1+E132)</x:f>
        <x:v>1.1061739773312627</x:v>
      </x:c>
      <x:c r="K132" s="102" t="n">
        <x:f>K131*(1+F132)</x:f>
        <x:v>1.1824566602755313</x:v>
      </x:c>
      <x:c r="L132" s="102" t="n">
        <x:f>L131*(1+G132)</x:f>
        <x:v>1.1997622850864766</x:v>
      </x:c>
      <x:c r="M132" s="102" t="n">
        <x:f>MAX(M131,H132)</x:f>
        <x:v>1.4134670077430953</x:v>
      </x:c>
      <x:c r="N132" s="98" t="n">
        <x:f>H132/M132-1</x:f>
        <x:v>-0.026688527425087427</x:v>
      </x:c>
      <x:c r="O132" s="102" t="n">
        <x:f>MAX(O131,I132)</x:f>
        <x:v>1.3276272834597476</x:v>
      </x:c>
      <x:c r="P132" s="98" t="n">
        <x:f>I132/O132-1</x:f>
        <x:v>-0.03336776092503457</x:v>
      </x:c>
      <x:c r="Q132" s="102" t="n">
        <x:f>MAX(Q131,J132)</x:f>
        <x:v>1.1148681348592044</x:v>
      </x:c>
      <x:c r="R132" s="98" t="n">
        <x:f>J132/Q132-1</x:f>
        <x:v>-0.0077983729699474535</x:v>
      </x:c>
      <x:c r="S132" s="102" t="n">
        <x:f>MAX(S131,K132)</x:f>
        <x:v>1.2185229145369108</x:v>
      </x:c>
      <x:c r="T132" s="98" t="n">
        <x:f>K132/S132-1</x:f>
        <x:v>-0.02959833896524311</x:v>
      </x:c>
      <x:c r="U132" s="102" t="n">
        <x:f>MAX(U131,L132)</x:f>
        <x:v>1.2127190322849162</x:v>
      </x:c>
      <x:c r="V132" s="98" t="n">
        <x:f>L132/U132-1</x:f>
        <x:v>-0.010684047049238865</x:v>
      </x:c>
      <x:c r="W132" s="101" t="n">
        <x:f>INDEX('Market Data'!$U134:$AL134,1,MATCH('Portfolio'!$B$6,'Market Data'!$U$5:$AL$5,0))</x:f>
        <x:v>-0.006564759723208469</x:v>
      </x:c>
      <x:c r="X132" s="101" t="n">
        <x:f>INDEX('Market Data'!$U134:$AL134,1,MATCH('Portfolio'!$B$7,'Market Data'!$U$5:$AL$5,0))</x:f>
        <x:v>0.04515179954325266</x:v>
      </x:c>
      <x:c r="Y132" s="101" t="n">
        <x:f>INDEX('Market Data'!$U134:$AL134,1,MATCH('Portfolio'!$B$8,'Market Data'!$U$5:$AL$5,0))</x:f>
        <x:v>-0.00004579623476519412</x:v>
      </x:c>
      <x:c r="Z132" s="101" t="n">
        <x:f>INDEX('Market Data'!$U134:$AL134,1,MATCH('Portfolio'!$B$9,'Market Data'!$U$5:$AL$5,0))</x:f>
        <x:v>0.0009211903645618413</x:v>
      </x:c>
      <x:c r="AA132" s="101" t="n">
        <x:f>INDEX('Market Data'!$U134:$AL134,1,MATCH('Portfolio'!$B$10,'Market Data'!$U$5:$AL$5,0))</x:f>
        <x:v>0.01466942766663748</x:v>
      </x:c>
      <x:c r="AB132" s="101" t="n">
        <x:f>INDEX('Market Data'!$U134:$AL134,1,MATCH('Portfolio'!$B$11,'Market Data'!$U$5:$AL$5,0))</x:f>
        <x:v>-0.04213486334969141</x:v>
      </x:c>
      <x:c r="AC132" s="101" t="n">
        <x:f>INDEX('Market Data'!$U134:$AL134,1,MATCH('Portfolio'!$B$12,'Market Data'!$U$5:$AL$5,0))</x:f>
        <x:v>0.009961224054354512</x:v>
      </x:c>
      <x:c r="AD132" s="101" t="n">
        <x:f>INDEX('Market Data'!$U134:$AL134,1,MATCH('Portfolio'!$B$13,'Market Data'!$U$5:$AL$5,0))</x:f>
        <x:v>0.008465256756416295</x:v>
      </x:c>
      <x:c r="AE132" s="101" t="n">
        <x:f>INDEX('Market Data'!$U134:$AL134,1,MATCH("SPY",'Market Data'!$U$5:$AL$5,0))</x:f>
        <x:v>0.008465256756416295</x:v>
      </x:c>
      <x:c r="AF132" s="101" t="n">
        <x:f>INDEX('Market Data'!$U134:$AL134,1,MATCH("QQQ",'Market Data'!$U$5:$AL$5,0))</x:f>
        <x:v>0.01664234062582648</x:v>
      </x:c>
      <x:c r="AG132" s="101" t="n">
        <x:f>INDEX('Market Data'!$U134:$AL134,1,MATCH("TLT",'Market Data'!$U$5:$AL$5,0))</x:f>
        <x:v>0.0015409952499501056</x:v>
      </x:c>
      <x:c r="AH132" s="101" t="n">
        <x:f>INDEX('Market Data'!$U134:$AL134,1,MATCH("HYG",'Market Data'!$U$5:$AL$5,0))</x:f>
        <x:v>0.0011297531399880878</x:v>
      </x:c>
      <x:c r="AI132" s="101" t="n">
        <x:f>INDEX('Market Data'!$U134:$AL134,1,MATCH("GLD",'Market Data'!$U$5:$AL$5,0))</x:f>
        <x:v>0.009961224054354512</x:v>
      </x:c>
      <x:c r="AJ132" s="101" t="n">
        <x:f>INDEX('Market Data'!$U134:$AL134,1,MATCH("UUP",'Market Data'!$U$5:$AL$5,0))</x:f>
        <x:v>0</x:v>
      </x:c>
      <x:c r="AK132" s="101" t="n">
        <x:f>INDEX('Market Data'!$U134:$AL134,1,MATCH("USO",'Market Data'!$U$5:$AL$5,0))</x:f>
        <x:v>-0.028517930437136907</x:v>
      </x:c>
      <x:c r="AL132" s="101" t="n">
        <x:f>INDEX('Market Data'!$U134:$AL134,1,MATCH('Portfolio'!$D$20,'Market Data'!$U$5:$AL$5,0))</x:f>
        <x:v>0.008465256756416295</x:v>
      </x:c>
      <x:c r="AM132" s="74" t="str"/>
      <x:c r="AN132" s="74"/>
      <x:c r="AO132" s="74"/>
      <x:c r="AP132" s="74"/>
      <x:c r="AQ132" s="74"/>
      <x:c r="AR132" s="74"/>
      <x:c r="AS132" s="74"/>
      <x:c r="AT132" s="11" t="n">
        <x:f>A132</x:f>
        <x:v>46212</x:v>
      </x:c>
      <x:c r="AU132" s="13" t="n">
        <x:f>B132</x:f>
        <x:v>0.003952666814393025</x:v>
      </x:c>
      <x:c r="AV132" s="13" t="n">
        <x:f>'Market Data'!U134</x:f>
        <x:v>0.008465256756416295</x:v>
      </x:c>
      <x:c r="AW132" s="13" t="n">
        <x:f>'Market Data'!W134-'Market Data'!U134</x:f>
        <x:v>0.00434644235600401</x:v>
      </x:c>
      <x:c r="AX132" s="13" t="n">
        <x:f>'Market Data'!X134-'Market Data'!U134</x:f>
        <x:v>0.011703062826437627</x:v>
      </x:c>
      <x:c r="AY132" s="13" t="n">
        <x:f>'Market Data'!Y134-'Market Data'!U134</x:f>
        <x:v>0.01054651850072963</x:v>
      </x:c>
      <x:c r="AZ132" s="35" t="n">
        <x:f>AZ131*(1+AV132)</x:f>
        <x:v>1.1061739773312627</x:v>
      </x:c>
      <x:c r="BA132" s="35" t="n">
        <x:f>BA131*(1+AW132)</x:f>
        <x:v>1.0867603938386103</x:v>
      </x:c>
      <x:c r="BB132" s="35" t="n">
        <x:f>BB131*(1+AX132)</x:f>
        <x:v>1.159735536254392</x:v>
      </x:c>
      <x:c r="BC132" s="35" t="n">
        <x:f>BC131*(1+AY132)</x:f>
        <x:v>1.279309502588112</x:v>
      </x:c>
      <x:c r="BG132" s="13" t="n">
        <x:f>0.5*AI132+0.5*AK132</x:f>
        <x:v>-0.009278353191391198</x:v>
      </x:c>
      <x:c r="BH132" s="13" t="n">
        <x:f>0.5*AJ132-0.5*AG132</x:f>
        <x:v>-0.0007704976249750528</x:v>
      </x:c>
    </x:row>
    <x:row r="133">
      <x:c r="A133" s="100" t="n">
        <x:f>'Market Data'!A135</x:f>
        <x:v>46213</x:v>
      </x:c>
      <x:c r="B133" s="101" t="n">
        <x:f>'Portfolio'!$F$6*INDEX('Market Data'!$U135:$AL135,1,MATCH('Portfolio'!$B$6,'Market Data'!$U$5:$AL$5,0))+'Portfolio'!$F$7*INDEX('Market Data'!$U135:$AL135,1,MATCH('Portfolio'!$B$7,'Market Data'!$U$5:$AL$5,0))+'Portfolio'!$F$8*INDEX('Market Data'!$U135:$AL135,1,MATCH('Portfolio'!$B$8,'Market Data'!$U$5:$AL$5,0))+'Portfolio'!$F$9*INDEX('Market Data'!$U135:$AL135,1,MATCH('Portfolio'!$B$9,'Market Data'!$U$5:$AL$5,0))+'Portfolio'!$F$10*INDEX('Market Data'!$U135:$AL135,1,MATCH('Portfolio'!$B$10,'Market Data'!$U$5:$AL$5,0))+'Portfolio'!$F$11*INDEX('Market Data'!$U135:$AL135,1,MATCH('Portfolio'!$B$11,'Market Data'!$U$5:$AL$5,0))+'Portfolio'!$F$12*INDEX('Market Data'!$U135:$AL135,1,MATCH('Portfolio'!$B$12,'Market Data'!$U$5:$AL$5,0))+'Portfolio'!$F$13*INDEX('Market Data'!$U135:$AL135,1,MATCH('Portfolio'!$B$13,'Market Data'!$U$5:$AL$5,0))</x:f>
        <x:v>0.0031123758731026953</x:v>
      </x:c>
      <x:c r="C133" s="101" t="n">
        <x:f>-'Portfolio'!$D$24*INDEX('Market Data'!$U135:$AL135,1,MATCH('Portfolio'!$D$20,'Market Data'!$U$5:$AL$5,0))</x:f>
        <x:v>-0.00317017174149637</x:v>
      </x:c>
      <x:c r="D133" s="101" t="n">
        <x:f>B133+C133</x:f>
        <x:v>-0.000057795868393674486</x:v>
      </x:c>
      <x:c r="E133" s="101" t="n">
        <x:f>'Market Data'!U135</x:f>
        <x:v>0.004310118179872147</x:v>
      </x:c>
      <x:c r="F133" s="101" t="n">
        <x:f>'Market Data'!V135</x:f>
        <x:v>0.0030831495111482976</x:v>
      </x:c>
      <x:c r="G133" s="101" t="n">
        <x:f>'Market Data'!W135</x:f>
        <x:v>-0.0042054279605063805</x:v>
      </x:c>
      <x:c r="H133" s="102" t="n">
        <x:f>H132*(1+B133)</x:f>
        <x:v>1.380025486101082</x:v>
      </x:c>
      <x:c r="I133" s="102" t="n">
        <x:f>I132*(1+D133)</x:f>
        <x:v>1.2832531626500268</x:v>
      </x:c>
      <x:c r="J133" s="102" t="n">
        <x:f>J132*(1+E133)</x:f>
        <x:v>1.1109417179010597</x:v>
      </x:c>
      <x:c r="K133" s="102" t="n">
        <x:f>K132*(1+F133)</x:f>
        <x:v>1.1861023509496138</x:v>
      </x:c>
      <x:c r="L133" s="102" t="n">
        <x:f>L132*(1+G133)</x:f>
        <x:v>1.194716771226813</x:v>
      </x:c>
      <x:c r="M133" s="102" t="n">
        <x:f>MAX(M132,H133)</x:f>
        <x:v>1.4134670077430953</x:v>
      </x:c>
      <x:c r="N133" s="98" t="n">
        <x:f>H133/M133-1</x:f>
        <x:v>-0.02365921628083123</x:v>
      </x:c>
      <x:c r="O133" s="102" t="n">
        <x:f>MAX(O132,I133)</x:f>
        <x:v>1.3276272834597476</x:v>
      </x:c>
      <x:c r="P133" s="98" t="n">
        <x:f>I133/O133-1</x:f>
        <x:v>-0.03342362827470935</x:v>
      </x:c>
      <x:c r="Q133" s="102" t="n">
        <x:f>MAX(Q132,J133)</x:f>
        <x:v>1.1148681348592044</x:v>
      </x:c>
      <x:c r="R133" s="98" t="n">
        <x:f>J133/Q133-1</x:f>
        <x:v>-0.0035218666991865266</x:v>
      </x:c>
      <x:c r="S133" s="102" t="n">
        <x:f>MAX(S132,K133)</x:f>
        <x:v>1.2185229145369108</x:v>
      </x:c>
      <x:c r="T133" s="98" t="n">
        <x:f>K133/S133-1</x:f>
        <x:v>-0.0266064455584063</x:v>
      </x:c>
      <x:c r="U133" s="102" t="n">
        <x:f>MAX(U132,L133)</x:f>
        <x:v>1.2127190322849162</x:v>
      </x:c>
      <x:c r="V133" s="98" t="n">
        <x:f>L133/U133-1</x:f>
        <x:v>-0.014844544019553041</x:v>
      </x:c>
      <x:c r="W133" s="101" t="n">
        <x:f>INDEX('Market Data'!$U135:$AL135,1,MATCH('Portfolio'!$B$6,'Market Data'!$U$5:$AL$5,0))</x:f>
        <x:v>0.040339338414540515</x:v>
      </x:c>
      <x:c r="X133" s="101" t="n">
        <x:f>INDEX('Market Data'!$U135:$AL135,1,MATCH('Portfolio'!$B$7,'Market Data'!$U$5:$AL$5,0))</x:f>
        <x:v>-0.012444059006476826</x:v>
      </x:c>
      <x:c r="Y133" s="101" t="n">
        <x:f>INDEX('Market Data'!$U135:$AL135,1,MATCH('Portfolio'!$B$8,'Market Data'!$U$5:$AL$5,0))</x:f>
        <x:v>-0.006522340762560419</x:v>
      </x:c>
      <x:c r="Z133" s="101" t="n">
        <x:f>INDEX('Market Data'!$U135:$AL135,1,MATCH('Portfolio'!$B$9,'Market Data'!$U$5:$AL$5,0))</x:f>
        <x:v>-0.023312431585810867</x:v>
      </x:c>
      <x:c r="AA133" s="101" t="n">
        <x:f>INDEX('Market Data'!$U135:$AL135,1,MATCH('Portfolio'!$B$10,'Market Data'!$U$5:$AL$5,0))</x:f>
        <x:v>0.002980892468361418</x:v>
      </x:c>
      <x:c r="AB133" s="101" t="n">
        <x:f>INDEX('Market Data'!$U135:$AL135,1,MATCH('Portfolio'!$B$11,'Market Data'!$U$5:$AL$5,0))</x:f>
        <x:v>0.0035926557529497583</x:v>
      </x:c>
      <x:c r="AC133" s="101" t="n">
        <x:f>INDEX('Market Data'!$U135:$AL135,1,MATCH('Portfolio'!$B$12,'Market Data'!$U$5:$AL$5,0))</x:f>
        <x:v>-0.003093719744077794</x:v>
      </x:c>
      <x:c r="AD133" s="101" t="n">
        <x:f>INDEX('Market Data'!$U135:$AL135,1,MATCH('Portfolio'!$B$13,'Market Data'!$U$5:$AL$5,0))</x:f>
        <x:v>0.004310118179872147</x:v>
      </x:c>
      <x:c r="AE133" s="101" t="n">
        <x:f>INDEX('Market Data'!$U135:$AL135,1,MATCH("SPY",'Market Data'!$U$5:$AL$5,0))</x:f>
        <x:v>0.004310118179872147</x:v>
      </x:c>
      <x:c r="AF133" s="101" t="n">
        <x:f>INDEX('Market Data'!$U135:$AL135,1,MATCH("QQQ",'Market Data'!$U$5:$AL$5,0))</x:f>
        <x:v>0.0030831495111482976</x:v>
      </x:c>
      <x:c r="AG133" s="101" t="n">
        <x:f>INDEX('Market Data'!$U135:$AL135,1,MATCH("TLT",'Market Data'!$U$5:$AL$5,0))</x:f>
        <x:v>-0.00023671842193540016</x:v>
      </x:c>
      <x:c r="AH133" s="101" t="n">
        <x:f>INDEX('Market Data'!$U135:$AL135,1,MATCH("HYG",'Market Data'!$U$5:$AL$5,0))</x:f>
        <x:v>-0.0005015566233650404</x:v>
      </x:c>
      <x:c r="AI133" s="101" t="n">
        <x:f>INDEX('Market Data'!$U135:$AL135,1,MATCH("GLD",'Market Data'!$U$5:$AL$5,0))</x:f>
        <x:v>-0.003093719744077794</x:v>
      </x:c>
      <x:c r="AJ133" s="101" t="n">
        <x:f>INDEX('Market Data'!$U135:$AL135,1,MATCH("UUP",'Market Data'!$U$5:$AL$5,0))</x:f>
        <x:v>0.0010577848607635776</x:v>
      </x:c>
      <x:c r="AK133" s="101" t="n">
        <x:f>INDEX('Market Data'!$U135:$AL135,1,MATCH("USO",'Market Data'!$U$5:$AL$5,0))</x:f>
        <x:v>-0.002843823336512452</x:v>
      </x:c>
      <x:c r="AL133" s="101" t="n">
        <x:f>INDEX('Market Data'!$U135:$AL135,1,MATCH('Portfolio'!$D$20,'Market Data'!$U$5:$AL$5,0))</x:f>
        <x:v>0.004310118179872147</x:v>
      </x:c>
      <x:c r="AM133" s="74" t="str"/>
      <x:c r="AN133" s="74"/>
      <x:c r="AO133" s="74"/>
      <x:c r="AP133" s="74"/>
      <x:c r="AQ133" s="74"/>
      <x:c r="AR133" s="74"/>
      <x:c r="AS133" s="74"/>
      <x:c r="AT133" s="11" t="n">
        <x:f>A133</x:f>
        <x:v>46213</x:v>
      </x:c>
      <x:c r="AU133" s="13" t="n">
        <x:f>B133</x:f>
        <x:v>0.0031123758731026953</x:v>
      </x:c>
      <x:c r="AV133" s="13" t="n">
        <x:f>'Market Data'!U135</x:f>
        <x:v>0.004310118179872147</x:v>
      </x:c>
      <x:c r="AW133" s="13" t="n">
        <x:f>'Market Data'!W135-'Market Data'!U135</x:f>
        <x:v>-0.008515546140378527</x:v>
      </x:c>
      <x:c r="AX133" s="13" t="n">
        <x:f>'Market Data'!X135-'Market Data'!U135</x:f>
        <x:v>-0.002535540058687724</x:v>
      </x:c>
      <x:c r="AY133" s="13" t="n">
        <x:f>'Market Data'!Y135-'Market Data'!U135</x:f>
        <x:v>-0.002926279311838087</x:v>
      </x:c>
      <x:c r="AZ133" s="35" t="n">
        <x:f>AZ132*(1+AV133)</x:f>
        <x:v>1.1109417179010597</x:v>
      </x:c>
      <x:c r="BA133" s="35" t="n">
        <x:f>BA132*(1+AW133)</x:f>
        <x:v>1.0775060355613417</x:v>
      </x:c>
      <x:c r="BB133" s="35" t="n">
        <x:f>BB132*(1+AX133)</x:f>
        <x:v>1.1567949803447353</x:v>
      </x:c>
      <x:c r="BC133" s="35" t="n">
        <x:f>BC132*(1+AY133)</x:f>
        <x:v>1.2755658856572505</x:v>
      </x:c>
      <x:c r="BG133" s="13" t="n">
        <x:f>0.5*AI133+0.5*AK133</x:f>
        <x:v>-0.002968771540295123</x:v>
      </x:c>
      <x:c r="BH133" s="13" t="n">
        <x:f>0.5*AJ133-0.5*AG133</x:f>
        <x:v>0.0006472516413494889</x:v>
      </x:c>
    </x:row>
    <x:row r="134">
      <x:c r="A134" s="100" t="n">
        <x:f>'Market Data'!A136</x:f>
        <x:v>46216</x:v>
      </x:c>
      <x:c r="B134" s="101" t="n">
        <x:f>'Portfolio'!$F$6*INDEX('Market Data'!$U136:$AL136,1,MATCH('Portfolio'!$B$6,'Market Data'!$U$5:$AL$5,0))+'Portfolio'!$F$7*INDEX('Market Data'!$U136:$AL136,1,MATCH('Portfolio'!$B$7,'Market Data'!$U$5:$AL$5,0))+'Portfolio'!$F$8*INDEX('Market Data'!$U136:$AL136,1,MATCH('Portfolio'!$B$8,'Market Data'!$U$5:$AL$5,0))+'Portfolio'!$F$9*INDEX('Market Data'!$U136:$AL136,1,MATCH('Portfolio'!$B$9,'Market Data'!$U$5:$AL$5,0))+'Portfolio'!$F$10*INDEX('Market Data'!$U136:$AL136,1,MATCH('Portfolio'!$B$10,'Market Data'!$U$5:$AL$5,0))+'Portfolio'!$F$11*INDEX('Market Data'!$U136:$AL136,1,MATCH('Portfolio'!$B$11,'Market Data'!$U$5:$AL$5,0))+'Portfolio'!$F$12*INDEX('Market Data'!$U136:$AL136,1,MATCH('Portfolio'!$B$12,'Market Data'!$U$5:$AL$5,0))+'Portfolio'!$F$13*INDEX('Market Data'!$U136:$AL136,1,MATCH('Portfolio'!$B$13,'Market Data'!$U$5:$AL$5,0))</x:f>
        <x:v>-0.021574140195435857</x:v>
      </x:c>
      <x:c r="C134" s="101" t="n">
        <x:f>-'Portfolio'!$D$24*INDEX('Market Data'!$U136:$AL136,1,MATCH('Portfolio'!$D$20,'Market Data'!$U$5:$AL$5,0))</x:f>
        <x:v>0.005631233205720646</x:v>
      </x:c>
      <x:c r="D134" s="101" t="n">
        <x:f>B134+C134</x:f>
        <x:v>-0.015942906989715212</x:v>
      </x:c>
      <x:c r="E134" s="101" t="n">
        <x:f>'Market Data'!U136</x:f>
        <x:v>-0.007656140611366324</x:v>
      </x:c>
      <x:c r="F134" s="101" t="n">
        <x:f>'Market Data'!V136</x:f>
        <x:v>-0.01897977883957569</x:v>
      </x:c>
      <x:c r="G134" s="101" t="n">
        <x:f>'Market Data'!W136</x:f>
        <x:v>-0.008479869303828269</x:v>
      </x:c>
      <x:c r="H134" s="102" t="n">
        <x:f>H133*(1+B134)</x:f>
        <x:v>1.3502526227906628</x:v>
      </x:c>
      <x:c r="I134" s="102" t="n">
        <x:f>I133*(1+D134)</x:f>
        <x:v>1.2627943768336394</x:v>
      </x:c>
      <x:c r="J134" s="102" t="n">
        <x:f>J133*(1+E134)</x:f>
        <x:v>1.1024361918977763</x:v>
      </x:c>
      <x:c r="K134" s="102" t="n">
        <x:f>K133*(1+F134)</x:f>
        <x:v>1.1635903906474894</x:v>
      </x:c>
      <x:c r="L134" s="102" t="n">
        <x:f>L133*(1+G134)</x:f>
        <x:v>1.184585729151718</x:v>
      </x:c>
      <x:c r="M134" s="102" t="n">
        <x:f>MAX(M133,H134)</x:f>
        <x:v>1.4134670077430953</x:v>
      </x:c>
      <x:c r="N134" s="98" t="n">
        <x:f>H134/M134-1</x:f>
        <x:v>-0.04472292922731025</x:v>
      </x:c>
      <x:c r="O134" s="102" t="n">
        <x:f>MAX(O133,I134)</x:f>
        <x:v>1.3276272834597476</x:v>
      </x:c>
      <x:c r="P134" s="98" t="n">
        <x:f>I134/O134-1</x:f>
        <x:v>-0.048833665467582166</x:v>
      </x:c>
      <x:c r="Q134" s="102" t="n">
        <x:f>MAX(Q133,J134)</x:f>
        <x:v>1.1148681348592044</x:v>
      </x:c>
      <x:c r="R134" s="98" t="n">
        <x:f>J134/Q134-1</x:f>
        <x:v>-0.011151043403889283</x:v>
      </x:c>
      <x:c r="S134" s="102" t="n">
        <x:f>MAX(S133,K134)</x:f>
        <x:v>1.2185229145369108</x:v>
      </x:c>
      <x:c r="T134" s="98" t="n">
        <x:f>K134/S134-1</x:f>
        <x:v>-0.045081239945576224</x:v>
      </x:c>
      <x:c r="U134" s="102" t="n">
        <x:f>MAX(U133,L134)</x:f>
        <x:v>1.2127190322849162</x:v>
      </x:c>
      <x:c r="V134" s="98" t="n">
        <x:f>L134/U134-1</x:f>
        <x:v>-0.02319853353022061</x:v>
      </x:c>
      <x:c r="W134" s="101" t="n">
        <x:f>INDEX('Market Data'!$U136:$AL136,1,MATCH('Portfolio'!$B$6,'Market Data'!$U$5:$AL$5,0))</x:f>
        <x:v>-0.035220001821865354</x:v>
      </x:c>
      <x:c r="X134" s="101" t="n">
        <x:f>INDEX('Market Data'!$U136:$AL136,1,MATCH('Portfolio'!$B$7,'Market Data'!$U$5:$AL$5,0))</x:f>
        <x:v>-0.04319410632108711</x:v>
      </x:c>
      <x:c r="Y134" s="101" t="n">
        <x:f>INDEX('Market Data'!$U136:$AL136,1,MATCH('Portfolio'!$B$8,'Market Data'!$U$5:$AL$5,0))</x:f>
        <x:v>-0.02886368700269548</x:v>
      </x:c>
      <x:c r="Z134" s="101" t="n">
        <x:f>INDEX('Market Data'!$U136:$AL136,1,MATCH('Portfolio'!$B$9,'Market Data'!$U$5:$AL$5,0))</x:f>
        <x:v>-0.005645324025287057</x:v>
      </x:c>
      <x:c r="AA134" s="101" t="n">
        <x:f>INDEX('Market Data'!$U136:$AL136,1,MATCH('Portfolio'!$B$10,'Market Data'!$U$5:$AL$5,0))</x:f>
        <x:v>-0.005765751580729228</x:v>
      </x:c>
      <x:c r="AB134" s="101" t="n">
        <x:f>INDEX('Market Data'!$U136:$AL136,1,MATCH('Portfolio'!$B$11,'Market Data'!$U$5:$AL$5,0))</x:f>
        <x:v>0.011110547697793072</x:v>
      </x:c>
      <x:c r="AC134" s="101" t="n">
        <x:f>INDEX('Market Data'!$U136:$AL136,1,MATCH('Portfolio'!$B$12,'Market Data'!$U$5:$AL$5,0))</x:f>
        <x:v>-0.02620621369961662</x:v>
      </x:c>
      <x:c r="AD134" s="101" t="n">
        <x:f>INDEX('Market Data'!$U136:$AL136,1,MATCH('Portfolio'!$B$13,'Market Data'!$U$5:$AL$5,0))</x:f>
        <x:v>-0.007656140611366324</x:v>
      </x:c>
      <x:c r="AE134" s="101" t="n">
        <x:f>INDEX('Market Data'!$U136:$AL136,1,MATCH("SPY",'Market Data'!$U$5:$AL$5,0))</x:f>
        <x:v>-0.007656140611366324</x:v>
      </x:c>
      <x:c r="AF134" s="101" t="n">
        <x:f>INDEX('Market Data'!$U136:$AL136,1,MATCH("QQQ",'Market Data'!$U$5:$AL$5,0))</x:f>
        <x:v>-0.01897977883957569</x:v>
      </x:c>
      <x:c r="AG134" s="101" t="n">
        <x:f>INDEX('Market Data'!$U136:$AL136,1,MATCH("TLT",'Market Data'!$U$5:$AL$5,0))</x:f>
        <x:v>-0.005919270738271143</x:v>
      </x:c>
      <x:c r="AH134" s="101" t="n">
        <x:f>INDEX('Market Data'!$U136:$AL136,1,MATCH("HYG",'Market Data'!$U$5:$AL$5,0))</x:f>
        <x:v>-0.0023837103487784894</x:v>
      </x:c>
      <x:c r="AI134" s="101" t="n">
        <x:f>INDEX('Market Data'!$U136:$AL136,1,MATCH("GLD",'Market Data'!$U$5:$AL$5,0))</x:f>
        <x:v>-0.02620621369961662</x:v>
      </x:c>
      <x:c r="AJ134" s="101" t="n">
        <x:f>INDEX('Market Data'!$U136:$AL136,1,MATCH("UUP",'Market Data'!$U$5:$AL$5,0))</x:f>
        <x:v>0.0038746253158310484</x:v>
      </x:c>
      <x:c r="AK134" s="101" t="n">
        <x:f>INDEX('Market Data'!$U136:$AL136,1,MATCH("USO",'Market Data'!$U$5:$AL$5,0))</x:f>
        <x:v>0.0836246938591303</x:v>
      </x:c>
      <x:c r="AL134" s="101" t="n">
        <x:f>INDEX('Market Data'!$U136:$AL136,1,MATCH('Portfolio'!$D$20,'Market Data'!$U$5:$AL$5,0))</x:f>
        <x:v>-0.007656140611366324</x:v>
      </x:c>
      <x:c r="AM134" s="74" t="str"/>
      <x:c r="AN134" s="74"/>
      <x:c r="AO134" s="74"/>
      <x:c r="AP134" s="74"/>
      <x:c r="AQ134" s="74"/>
      <x:c r="AR134" s="74"/>
      <x:c r="AS134" s="74"/>
      <x:c r="AT134" s="11" t="n">
        <x:f>A134</x:f>
        <x:v>46216</x:v>
      </x:c>
      <x:c r="AU134" s="13" t="n">
        <x:f>B134</x:f>
        <x:v>-0.021574140195435857</x:v>
      </x:c>
      <x:c r="AV134" s="13" t="n">
        <x:f>'Market Data'!U136</x:f>
        <x:v>-0.007656140611366324</x:v>
      </x:c>
      <x:c r="AW134" s="13" t="n">
        <x:f>'Market Data'!W136-'Market Data'!U136</x:f>
        <x:v>-0.0008237286924619447</x:v>
      </x:c>
      <x:c r="AX134" s="13" t="n">
        <x:f>'Market Data'!X136-'Market Data'!U136</x:f>
        <x:v>-0.014533548289940357</x:v>
      </x:c>
      <x:c r="AY134" s="13" t="n">
        <x:f>'Market Data'!Y136-'Market Data'!U136</x:f>
        <x:v>-0.00048223723763096693</x:v>
      </x:c>
      <x:c r="AZ134" s="35" t="n">
        <x:f>AZ133*(1+AV134)</x:f>
        <x:v>1.1024361918977763</x:v>
      </x:c>
      <x:c r="BA134" s="35" t="n">
        <x:f>BA133*(1+AW134)</x:f>
        <x:v>1.076618462923549</x:v>
      </x:c>
      <x:c r="BB134" s="35" t="n">
        <x:f>BB133*(1+AX134)</x:f>
        <x:v>1.1399826446363344</x:v>
      </x:c>
      <x:c r="BC134" s="35" t="n">
        <x:f>BC133*(1+AY134)</x:f>
        <x:v>1.274950760288135</x:v>
      </x:c>
      <x:c r="BG134" s="13" t="n">
        <x:f>0.5*AI134+0.5*AK134</x:f>
        <x:v>0.028709240079756837</x:v>
      </x:c>
      <x:c r="BH134" s="13" t="n">
        <x:f>0.5*AJ134-0.5*AG134</x:f>
        <x:v>0.004896948027051096</x:v>
      </x:c>
    </x:row>
    <x:row r="135">
      <x:c r="A135" s="100" t="n">
        <x:f>'Market Data'!A137</x:f>
        <x:v>46217</x:v>
      </x:c>
      <x:c r="B135" s="101" t="n">
        <x:f>'Portfolio'!$F$6*INDEX('Market Data'!$U137:$AL137,1,MATCH('Portfolio'!$B$6,'Market Data'!$U$5:$AL$5,0))+'Portfolio'!$F$7*INDEX('Market Data'!$U137:$AL137,1,MATCH('Portfolio'!$B$7,'Market Data'!$U$5:$AL$5,0))+'Portfolio'!$F$8*INDEX('Market Data'!$U137:$AL137,1,MATCH('Portfolio'!$B$8,'Market Data'!$U$5:$AL$5,0))+'Portfolio'!$F$9*INDEX('Market Data'!$U137:$AL137,1,MATCH('Portfolio'!$B$9,'Market Data'!$U$5:$AL$5,0))+'Portfolio'!$F$10*INDEX('Market Data'!$U137:$AL137,1,MATCH('Portfolio'!$B$10,'Market Data'!$U$5:$AL$5,0))+'Portfolio'!$F$11*INDEX('Market Data'!$U137:$AL137,1,MATCH('Portfolio'!$B$11,'Market Data'!$U$5:$AL$5,0))+'Portfolio'!$F$12*INDEX('Market Data'!$U137:$AL137,1,MATCH('Portfolio'!$B$12,'Market Data'!$U$5:$AL$5,0))+'Portfolio'!$F$13*INDEX('Market Data'!$U137:$AL137,1,MATCH('Portfolio'!$B$13,'Market Data'!$U$5:$AL$5,0))</x:f>
        <x:v>0.01607918935546549</x:v>
      </x:c>
      <x:c r="C135" s="101" t="n">
        <x:f>-'Portfolio'!$D$24*INDEX('Market Data'!$U137:$AL137,1,MATCH('Portfolio'!$D$20,'Market Data'!$U$5:$AL$5,0))</x:f>
        <x:v>-0.0026115599429108395</x:v>
      </x:c>
      <x:c r="D135" s="101" t="n">
        <x:f>B135+C135</x:f>
        <x:v>0.013467629412554652</x:v>
      </x:c>
      <x:c r="E135" s="101" t="n">
        <x:f>'Market Data'!U137</x:f>
        <x:v>0.0035506379166867497</x:v>
      </x:c>
      <x:c r="F135" s="101" t="n">
        <x:f>'Market Data'!V137</x:f>
        <x:v>0.011169826504217273</x:v>
      </x:c>
      <x:c r="G135" s="101" t="n">
        <x:f>'Market Data'!W137</x:f>
        <x:v>0.0035095961071351933</x:v>
      </x:c>
      <x:c r="H135" s="102" t="n">
        <x:f>H134*(1+B135)</x:f>
        <x:v>1.3719635903902279</x:v>
      </x:c>
      <x:c r="I135" s="102" t="n">
        <x:f>I134*(1+D135)</x:f>
        <x:v>1.2798012235250926</x:v>
      </x:c>
      <x:c r="J135" s="102" t="n">
        <x:f>J134*(1+E135)</x:f>
        <x:v>1.1063505436414562</x:v>
      </x:c>
      <x:c r="K135" s="102" t="n">
        <x:f>K134*(1+F135)</x:f>
        <x:v>1.1765874934329963</x:v>
      </x:c>
      <x:c r="L135" s="102" t="n">
        <x:f>L134*(1+G135)</x:f>
        <x:v>1.1887431466153167</x:v>
      </x:c>
      <x:c r="M135" s="102" t="n">
        <x:f>MAX(M134,H135)</x:f>
        <x:v>1.4134670077430953</x:v>
      </x:c>
      <x:c r="N135" s="98" t="n">
        <x:f>H135/M135-1</x:f>
        <x:v>-0.029362848319421708</x:v>
      </x:c>
      <x:c r="O135" s="102" t="n">
        <x:f>MAX(O134,I135)</x:f>
        <x:v>1.3276272834597476</x:v>
      </x:c>
      <x:c r="P135" s="98" t="n">
        <x:f>I135/O135-1</x:f>
        <x:v>-0.03602370976440161</x:v>
      </x:c>
      <x:c r="Q135" s="102" t="n">
        <x:f>MAX(Q134,J135)</x:f>
        <x:v>1.1148681348592044</x:v>
      </x:c>
      <x:c r="R135" s="98" t="n">
        <x:f>J135/Q135-1</x:f>
        <x:v>-0.007639998804723103</x:v>
      </x:c>
      <x:c r="S135" s="102" t="n">
        <x:f>MAX(S134,K135)</x:f>
        <x:v>1.2185229145369108</x:v>
      </x:c>
      <x:c r="T135" s="98" t="n">
        <x:f>K135/S135-1</x:f>
        <x:v>-0.03441496307014602</x:v>
      </x:c>
      <x:c r="U135" s="102" t="n">
        <x:f>MAX(U134,L135)</x:f>
        <x:v>1.2127190322849162</x:v>
      </x:c>
      <x:c r="V135" s="98" t="n">
        <x:f>L135/U135-1</x:f>
        <x:v>-0.019770354906054277</x:v>
      </x:c>
      <x:c r="W135" s="101" t="n">
        <x:f>INDEX('Market Data'!$U137:$AL137,1,MATCH('Portfolio'!$B$6,'Market Data'!$U$5:$AL$5,0))</x:f>
        <x:v>0.04063291145890924</x:v>
      </x:c>
      <x:c r="X135" s="101" t="n">
        <x:f>INDEX('Market Data'!$U137:$AL137,1,MATCH('Portfolio'!$B$7,'Market Data'!$U$5:$AL$5,0))</x:f>
        <x:v>0.04922091261172623</x:v>
      </x:c>
      <x:c r="Y135" s="101" t="n">
        <x:f>INDEX('Market Data'!$U137:$AL137,1,MATCH('Portfolio'!$B$8,'Market Data'!$U$5:$AL$5,0))</x:f>
        <x:v>-0.002822599259132974</x:v>
      </x:c>
      <x:c r="Z135" s="101" t="n">
        <x:f>INDEX('Market Data'!$U137:$AL137,1,MATCH('Portfolio'!$B$9,'Market Data'!$U$5:$AL$5,0))</x:f>
        <x:v>-0.024816547329987282</x:v>
      </x:c>
      <x:c r="AA135" s="101" t="n">
        <x:f>INDEX('Market Data'!$U137:$AL137,1,MATCH('Portfolio'!$B$10,'Market Data'!$U$5:$AL$5,0))</x:f>
        <x:v>0.02499033240560311</x:v>
      </x:c>
      <x:c r="AB135" s="101" t="n">
        <x:f>INDEX('Market Data'!$U137:$AL137,1,MATCH('Portfolio'!$B$11,'Market Data'!$U$5:$AL$5,0))</x:f>
        <x:v>-0.005051689147835936</x:v>
      </x:c>
      <x:c r="AC135" s="101" t="n">
        <x:f>INDEX('Market Data'!$U137:$AL137,1,MATCH('Portfolio'!$B$12,'Market Data'!$U$5:$AL$5,0))</x:f>
        <x:v>0.013673600487310367</x:v>
      </x:c>
      <x:c r="AD135" s="101" t="n">
        <x:f>INDEX('Market Data'!$U137:$AL137,1,MATCH('Portfolio'!$B$13,'Market Data'!$U$5:$AL$5,0))</x:f>
        <x:v>0.0035506379166867497</x:v>
      </x:c>
      <x:c r="AE135" s="101" t="n">
        <x:f>INDEX('Market Data'!$U137:$AL137,1,MATCH("SPY",'Market Data'!$U$5:$AL$5,0))</x:f>
        <x:v>0.0035506379166867497</x:v>
      </x:c>
      <x:c r="AF135" s="101" t="n">
        <x:f>INDEX('Market Data'!$U137:$AL137,1,MATCH("QQQ",'Market Data'!$U$5:$AL$5,0))</x:f>
        <x:v>0.011169826504217273</x:v>
      </x:c>
      <x:c r="AG135" s="101" t="n">
        <x:f>INDEX('Market Data'!$U137:$AL137,1,MATCH("TLT",'Market Data'!$U$5:$AL$5,0))</x:f>
        <x:v>0.001310059703594657</x:v>
      </x:c>
      <x:c r="AH135" s="101" t="n">
        <x:f>INDEX('Market Data'!$U137:$AL137,1,MATCH("HYG",'Market Data'!$U$5:$AL$5,0))</x:f>
        <x:v>0.002012126266957681</x:v>
      </x:c>
      <x:c r="AI135" s="101" t="n">
        <x:f>INDEX('Market Data'!$U137:$AL137,1,MATCH("GLD",'Market Data'!$U$5:$AL$5,0))</x:f>
        <x:v>0.013673600487310367</x:v>
      </x:c>
      <x:c r="AJ135" s="101" t="n">
        <x:f>INDEX('Market Data'!$U137:$AL137,1,MATCH("UUP",'Market Data'!$U$5:$AL$5,0))</x:f>
        <x:v>-0.0038596705386513275</x:v>
      </x:c>
      <x:c r="AK135" s="101" t="n">
        <x:f>INDEX('Market Data'!$U137:$AL137,1,MATCH("USO",'Market Data'!$U$5:$AL$5,0))</x:f>
        <x:v>0.0202054269031271</x:v>
      </x:c>
      <x:c r="AL135" s="101" t="n">
        <x:f>INDEX('Market Data'!$U137:$AL137,1,MATCH('Portfolio'!$D$20,'Market Data'!$U$5:$AL$5,0))</x:f>
        <x:v>0.0035506379166867497</x:v>
      </x:c>
      <x:c r="AM135" s="74" t="str"/>
      <x:c r="AN135" s="74"/>
      <x:c r="AO135" s="74"/>
      <x:c r="AP135" s="74"/>
      <x:c r="AQ135" s="74"/>
      <x:c r="AR135" s="74"/>
      <x:c r="AS135" s="74"/>
      <x:c r="AT135" s="11" t="n">
        <x:f>A135</x:f>
        <x:v>46217</x:v>
      </x:c>
      <x:c r="AU135" s="13" t="n">
        <x:f>B135</x:f>
        <x:v>0.01607918935546549</x:v>
      </x:c>
      <x:c r="AV135" s="13" t="n">
        <x:f>'Market Data'!U137</x:f>
        <x:v>0.0035506379166867497</x:v>
      </x:c>
      <x:c r="AW135" s="13" t="n">
        <x:f>'Market Data'!W137-'Market Data'!U137</x:f>
        <x:v>-0.00004104180955155634</x:v>
      </x:c>
      <x:c r="AX135" s="13" t="n">
        <x:f>'Market Data'!X137-'Market Data'!U137</x:f>
        <x:v>0.012754166811211887</x:v>
      </x:c>
      <x:c r="AY135" s="13" t="n">
        <x:f>'Market Data'!Y137-'Market Data'!U137</x:f>
        <x:v>0.004293343572266961</x:v>
      </x:c>
      <x:c r="AZ135" s="35" t="n">
        <x:f>AZ134*(1+AV135)</x:f>
        <x:v>1.1063505436414562</x:v>
      </x:c>
      <x:c r="BA135" s="35" t="n">
        <x:f>BA134*(1+AW135)</x:f>
        <x:v>1.076574276553634</x:v>
      </x:c>
      <x:c r="BB135" s="35" t="n">
        <x:f>BB134*(1+AX135)</x:f>
        <x:v>1.1545221734479127</x:v>
      </x:c>
      <x:c r="BC135" s="35" t="n">
        <x:f>BC134*(1+AY135)</x:f>
        <x:v>1.280424561939775</x:v>
      </x:c>
      <x:c r="BG135" s="13" t="n">
        <x:f>0.5*AI135+0.5*AK135</x:f>
        <x:v>0.016939513695218733</x:v>
      </x:c>
      <x:c r="BH135" s="13" t="n">
        <x:f>0.5*AJ135-0.5*AG135</x:f>
        <x:v>-0.0025848651211229923</x:v>
      </x:c>
    </x:row>
    <x:row r="136">
      <x:c r="A136" s="100" t="n">
        <x:f>'Market Data'!A138</x:f>
        <x:v>46218</x:v>
      </x:c>
      <x:c r="B136" s="101" t="n">
        <x:f>'Portfolio'!$F$6*INDEX('Market Data'!$U138:$AL138,1,MATCH('Portfolio'!$B$6,'Market Data'!$U$5:$AL$5,0))+'Portfolio'!$F$7*INDEX('Market Data'!$U138:$AL138,1,MATCH('Portfolio'!$B$7,'Market Data'!$U$5:$AL$5,0))+'Portfolio'!$F$8*INDEX('Market Data'!$U138:$AL138,1,MATCH('Portfolio'!$B$8,'Market Data'!$U$5:$AL$5,0))+'Portfolio'!$F$9*INDEX('Market Data'!$U138:$AL138,1,MATCH('Portfolio'!$B$9,'Market Data'!$U$5:$AL$5,0))+'Portfolio'!$F$10*INDEX('Market Data'!$U138:$AL138,1,MATCH('Portfolio'!$B$10,'Market Data'!$U$5:$AL$5,0))+'Portfolio'!$F$11*INDEX('Market Data'!$U138:$AL138,1,MATCH('Portfolio'!$B$11,'Market Data'!$U$5:$AL$5,0))+'Portfolio'!$F$12*INDEX('Market Data'!$U138:$AL138,1,MATCH('Portfolio'!$B$12,'Market Data'!$U$5:$AL$5,0))+'Portfolio'!$F$13*INDEX('Market Data'!$U138:$AL138,1,MATCH('Portfolio'!$B$13,'Market Data'!$U$5:$AL$5,0))</x:f>
        <x:v>-0.010828220917825428</x:v>
      </x:c>
      <x:c r="C136" s="101" t="n">
        <x:f>-'Portfolio'!$D$24*INDEX('Market Data'!$U138:$AL138,1,MATCH('Portfolio'!$D$20,'Market Data'!$U$5:$AL$5,0))</x:f>
        <x:v>-0.002915323946118239</x:v>
      </x:c>
      <x:c r="D136" s="101" t="n">
        <x:f>B136+C136</x:f>
        <x:v>-0.013743544863943667</x:v>
      </x:c>
      <x:c r="E136" s="101" t="n">
        <x:f>'Market Data'!U138</x:f>
        <x:v>0.003963630921285599</x:v>
      </x:c>
      <x:c r="F136" s="101" t="n">
        <x:f>'Market Data'!V138</x:f>
        <x:v>-0.002709516875899598</x:v>
      </x:c>
      <x:c r="G136" s="101" t="n">
        <x:f>'Market Data'!W138</x:f>
        <x:v>0.004278175425035835</x:v>
      </x:c>
      <x:c r="H136" s="102" t="n">
        <x:f>H135*(1+B136)</x:f>
        <x:v>1.3571076655422696</x:v>
      </x:c>
      <x:c r="I136" s="102" t="n">
        <x:f>I135*(1+D136)</x:f>
        <x:v>1.2622122179926454</x:v>
      </x:c>
      <x:c r="J136" s="102" t="n">
        <x:f>J135*(1+E136)</x:f>
        <x:v>1.1107357088660146</x:v>
      </x:c>
      <x:c r="K136" s="102" t="n">
        <x:f>K135*(1+F136)</x:f>
        <x:v>1.1733995097635672</x:v>
      </x:c>
      <x:c r="L136" s="102" t="n">
        <x:f>L135*(1+G136)</x:f>
        <x:v>1.193828798331846</x:v>
      </x:c>
      <x:c r="M136" s="102" t="n">
        <x:f>MAX(M135,H136)</x:f>
        <x:v>1.4134670077430953</x:v>
      </x:c>
      <x:c r="N136" s="98" t="n">
        <x:f>H136/M136-1</x:f>
        <x:v>-0.03987312182886782</x:v>
      </x:c>
      <x:c r="O136" s="102" t="n">
        <x:f>MAX(O135,I136)</x:f>
        <x:v>1.3276272834597476</x:v>
      </x:c>
      <x:c r="P136" s="98" t="n">
        <x:f>I136/O136-1</x:f>
        <x:v>-0.0492721611570327</x:v>
      </x:c>
      <x:c r="Q136" s="102" t="n">
        <x:f>MAX(Q135,J136)</x:f>
        <x:v>1.1148681348592044</x:v>
      </x:c>
      <x:c r="R136" s="98" t="n">
        <x:f>J136/Q136-1</x:f>
        <x:v>-0.003706650018938551</x:v>
      </x:c>
      <x:c r="S136" s="102" t="n">
        <x:f>MAX(S135,K136)</x:f>
        <x:v>1.2185229145369108</x:v>
      </x:c>
      <x:c r="T136" s="98" t="n">
        <x:f>K136/S136-1</x:f>
        <x:v>-0.037031232022823546</x:v>
      </x:c>
      <x:c r="U136" s="102" t="n">
        <x:f>MAX(U135,L136)</x:f>
        <x:v>1.2127190322849162</x:v>
      </x:c>
      <x:c r="V136" s="98" t="n">
        <x:f>L136/U136-1</x:f>
        <x:v>-0.015576760527521771</x:v>
      </x:c>
      <x:c r="W136" s="101" t="n">
        <x:f>INDEX('Market Data'!$U138:$AL138,1,MATCH('Portfolio'!$B$6,'Market Data'!$U$5:$AL$5,0))</x:f>
        <x:v>0.00330493787563535</x:v>
      </x:c>
      <x:c r="X136" s="101" t="n">
        <x:f>INDEX('Market Data'!$U138:$AL138,1,MATCH('Portfolio'!$B$7,'Market Data'!$U$5:$AL$5,0))</x:f>
        <x:v>-0.08019363476674568</x:v>
      </x:c>
      <x:c r="Y136" s="101" t="n">
        <x:f>INDEX('Market Data'!$U138:$AL138,1,MATCH('Portfolio'!$B$8,'Market Data'!$U$5:$AL$5,0))</x:f>
        <x:v>-0.0021647221047096377</x:v>
      </x:c>
      <x:c r="Z136" s="101" t="n">
        <x:f>INDEX('Market Data'!$U138:$AL138,1,MATCH('Portfolio'!$B$9,'Market Data'!$U$5:$AL$5,0))</x:f>
        <x:v>0.003548647882107403</x:v>
      </x:c>
      <x:c r="AA136" s="101" t="n">
        <x:f>INDEX('Market Data'!$U138:$AL138,1,MATCH('Portfolio'!$B$10,'Market Data'!$U$5:$AL$5,0))</x:f>
        <x:v>0.011723843920603993</x:v>
      </x:c>
      <x:c r="AB136" s="101" t="n">
        <x:f>INDEX('Market Data'!$U138:$AL138,1,MATCH('Portfolio'!$B$11,'Market Data'!$U$5:$AL$5,0))</x:f>
        <x:v>-0.005652282709771694</x:v>
      </x:c>
      <x:c r="AC136" s="101" t="n">
        <x:f>INDEX('Market Data'!$U138:$AL138,1,MATCH('Portfolio'!$B$12,'Market Data'!$U$5:$AL$5,0))</x:f>
        <x:v>0.0005374505181017231</x:v>
      </x:c>
      <x:c r="AD136" s="101" t="n">
        <x:f>INDEX('Market Data'!$U138:$AL138,1,MATCH('Portfolio'!$B$13,'Market Data'!$U$5:$AL$5,0))</x:f>
        <x:v>0.003963630921285599</x:v>
      </x:c>
      <x:c r="AE136" s="101" t="n">
        <x:f>INDEX('Market Data'!$U138:$AL138,1,MATCH("SPY",'Market Data'!$U$5:$AL$5,0))</x:f>
        <x:v>0.003963630921285599</x:v>
      </x:c>
      <x:c r="AF136" s="101" t="n">
        <x:f>INDEX('Market Data'!$U138:$AL138,1,MATCH("QQQ",'Market Data'!$U$5:$AL$5,0))</x:f>
        <x:v>-0.002709516875899598</x:v>
      </x:c>
      <x:c r="AG136" s="101" t="n">
        <x:f>INDEX('Market Data'!$U138:$AL138,1,MATCH("TLT",'Market Data'!$U$5:$AL$5,0))</x:f>
        <x:v>0.0019028903136051323</x:v>
      </x:c>
      <x:c r="AH136" s="101" t="n">
        <x:f>INDEX('Market Data'!$U138:$AL138,1,MATCH("HYG",'Market Data'!$U$5:$AL$5,0))</x:f>
        <x:v>0.0016315636213068974</x:v>
      </x:c>
      <x:c r="AI136" s="101" t="n">
        <x:f>INDEX('Market Data'!$U138:$AL138,1,MATCH("GLD",'Market Data'!$U$5:$AL$5,0))</x:f>
        <x:v>0.0005374505181017231</x:v>
      </x:c>
      <x:c r="AJ136" s="101" t="n">
        <x:f>INDEX('Market Data'!$U138:$AL138,1,MATCH("UUP",'Market Data'!$U$5:$AL$5,0))</x:f>
        <x:v>-0.004931292450097158</x:v>
      </x:c>
      <x:c r="AK136" s="101" t="n">
        <x:f>INDEX('Market Data'!$U138:$AL138,1,MATCH("USO",'Market Data'!$U$5:$AL$5,0))</x:f>
        <x:v>0.010069061353995767</x:v>
      </x:c>
      <x:c r="AL136" s="101" t="n">
        <x:f>INDEX('Market Data'!$U138:$AL138,1,MATCH('Portfolio'!$D$20,'Market Data'!$U$5:$AL$5,0))</x:f>
        <x:v>0.003963630921285599</x:v>
      </x:c>
      <x:c r="AM136" s="74" t="str"/>
      <x:c r="AN136" s="74"/>
      <x:c r="AO136" s="74"/>
      <x:c r="AP136" s="74"/>
      <x:c r="AQ136" s="74"/>
      <x:c r="AR136" s="74"/>
      <x:c r="AS136" s="74"/>
      <x:c r="AT136" s="11" t="n">
        <x:f>A136</x:f>
        <x:v>46218</x:v>
      </x:c>
      <x:c r="AU136" s="13" t="n">
        <x:f>B136</x:f>
        <x:v>-0.010828220917825428</x:v>
      </x:c>
      <x:c r="AV136" s="13" t="n">
        <x:f>'Market Data'!U138</x:f>
        <x:v>0.003963630921285599</x:v>
      </x:c>
      <x:c r="AW136" s="13" t="n">
        <x:f>'Market Data'!W138-'Market Data'!U138</x:f>
        <x:v>0.0003145445037502359</x:v>
      </x:c>
      <x:c r="AX136" s="13" t="n">
        <x:f>'Market Data'!X138-'Market Data'!U138</x:f>
        <x:v>-0.026136445700242206</x:v>
      </x:c>
      <x:c r="AY136" s="13" t="n">
        <x:f>'Market Data'!Y138-'Market Data'!U138</x:f>
        <x:v>-0.024700977464426566</x:v>
      </x:c>
      <x:c r="AZ136" s="35" t="n">
        <x:f>AZ135*(1+AV136)</x:f>
        <x:v>1.1107357088660146</x:v>
      </x:c>
      <x:c r="BA136" s="35" t="n">
        <x:f>BA135*(1+AW136)</x:f>
        <x:v>1.0769129070752028</x:v>
      </x:c>
      <x:c r="BB136" s="35" t="n">
        <x:f>BB135*(1+AX136)</x:f>
        <x:v>1.1243470673518658</x:v>
      </x:c>
      <x:c r="BC136" s="35" t="n">
        <x:f>BC135*(1+AY136)</x:f>
        <x:v>1.2487968236904023</x:v>
      </x:c>
      <x:c r="BG136" s="13" t="n">
        <x:f>0.5*AI136+0.5*AK136</x:f>
        <x:v>0.005303255936048745</x:v>
      </x:c>
      <x:c r="BH136" s="13" t="n">
        <x:f>0.5*AJ136-0.5*AG136</x:f>
        <x:v>-0.003417091381851145</x:v>
      </x:c>
    </x:row>
    <x:row r="137">
      <x:c r="A137" s="100" t="n">
        <x:f>'Market Data'!A139</x:f>
        <x:v>46219</x:v>
      </x:c>
      <x:c r="B137" s="101" t="n">
        <x:f>'Portfolio'!$F$6*INDEX('Market Data'!$U139:$AL139,1,MATCH('Portfolio'!$B$6,'Market Data'!$U$5:$AL$5,0))+'Portfolio'!$F$7*INDEX('Market Data'!$U139:$AL139,1,MATCH('Portfolio'!$B$7,'Market Data'!$U$5:$AL$5,0))+'Portfolio'!$F$8*INDEX('Market Data'!$U139:$AL139,1,MATCH('Portfolio'!$B$8,'Market Data'!$U$5:$AL$5,0))+'Portfolio'!$F$9*INDEX('Market Data'!$U139:$AL139,1,MATCH('Portfolio'!$B$9,'Market Data'!$U$5:$AL$5,0))+'Portfolio'!$F$10*INDEX('Market Data'!$U139:$AL139,1,MATCH('Portfolio'!$B$10,'Market Data'!$U$5:$AL$5,0))+'Portfolio'!$F$11*INDEX('Market Data'!$U139:$AL139,1,MATCH('Portfolio'!$B$11,'Market Data'!$U$5:$AL$5,0))+'Portfolio'!$F$12*INDEX('Market Data'!$U139:$AL139,1,MATCH('Portfolio'!$B$12,'Market Data'!$U$5:$AL$5,0))+'Portfolio'!$F$13*INDEX('Market Data'!$U139:$AL139,1,MATCH('Portfolio'!$B$13,'Market Data'!$U$5:$AL$5,0))</x:f>
        <x:v>-0.015421167293758331</x:v>
      </x:c>
      <x:c r="C137" s="101" t="n">
        <x:f>-'Portfolio'!$D$24*INDEX('Market Data'!$U139:$AL139,1,MATCH('Portfolio'!$D$20,'Market Data'!$U$5:$AL$5,0))</x:f>
        <x:v>0.003985493024008365</x:v>
      </x:c>
      <x:c r="D137" s="101" t="n">
        <x:f>B137+C137</x:f>
        <x:v>-0.011435674269749965</x:v>
      </x:c>
      <x:c r="E137" s="101" t="n">
        <x:f>'Market Data'!U139</x:f>
        <x:v>-0.005418616825605738</x:v>
      </x:c>
      <x:c r="F137" s="101" t="n">
        <x:f>'Market Data'!V139</x:f>
        <x:v>-0.01644047698821338</x:v>
      </x:c>
      <x:c r="G137" s="101" t="n">
        <x:f>'Market Data'!W139</x:f>
        <x:v>-0.0006084904801550994</x:v>
      </x:c>
      <x:c r="H137" s="102" t="n">
        <x:f>H136*(1+B137)</x:f>
        <x:v>1.3361794811963004</x:v>
      </x:c>
      <x:c r="I137" s="102" t="n">
        <x:f>I136*(1+D137)</x:f>
        <x:v>1.2477779702083829</x:v>
      </x:c>
      <x:c r="J137" s="102" t="n">
        <x:f>J136*(1+E137)</x:f>
        <x:v>1.1047170576651522</x:v>
      </x:c>
      <x:c r="K137" s="102" t="n">
        <x:f>K136*(1+F137)</x:f>
        <x:v>1.1541082621253185</x:v>
      </x:c>
      <x:c r="L137" s="102" t="n">
        <x:f>L136*(1+G137)</x:f>
        <x:v>1.193102364873126</x:v>
      </x:c>
      <x:c r="M137" s="102" t="n">
        <x:f>MAX(M136,H137)</x:f>
        <x:v>1.4134670077430953</x:v>
      </x:c>
      <x:c r="N137" s="98" t="n">
        <x:f>H137/M137-1</x:f>
        <x:v>-0.05467939904037877</x:v>
      </x:c>
      <x:c r="O137" s="102" t="n">
        <x:f>MAX(O136,I137)</x:f>
        <x:v>1.3276272834597476</x:v>
      </x:c>
      <x:c r="P137" s="98" t="n">
        <x:f>I137/O137-1</x:f>
        <x:v>-0.06014437504122416</x:v>
      </x:c>
      <x:c r="Q137" s="102" t="n">
        <x:f>MAX(Q136,J137)</x:f>
        <x:v>1.1148681348592044</x:v>
      </x:c>
      <x:c r="R137" s="98" t="n">
        <x:f>J137/Q137-1</x:f>
        <x:v>-0.009105181928384942</x:v>
      </x:c>
      <x:c r="S137" s="102" t="n">
        <x:f>MAX(S136,K137)</x:f>
        <x:v>1.2185229145369108</x:v>
      </x:c>
      <x:c r="T137" s="98" t="n">
        <x:f>K137/S137-1</x:f>
        <x:v>-0.052862897893120486</x:v>
      </x:c>
      <x:c r="U137" s="102" t="n">
        <x:f>MAX(U136,L137)</x:f>
        <x:v>1.2127190322849162</x:v>
      </x:c>
      <x:c r="V137" s="98" t="n">
        <x:f>L137/U137-1</x:f>
        <x:v>-0.016175772697184287</x:v>
      </x:c>
      <x:c r="W137" s="101" t="n">
        <x:f>INDEX('Market Data'!$U139:$AL139,1,MATCH('Portfolio'!$B$6,'Market Data'!$U$5:$AL$5,0))</x:f>
        <x:v>-0.023999998849817294</x:v>
      </x:c>
      <x:c r="X137" s="101" t="n">
        <x:f>INDEX('Market Data'!$U139:$AL139,1,MATCH('Portfolio'!$B$7,'Market Data'!$U$5:$AL$5,0))</x:f>
        <x:v>-0.05648694589613035</x:v>
      </x:c>
      <x:c r="Y137" s="101" t="n">
        <x:f>INDEX('Market Data'!$U139:$AL139,1,MATCH('Portfolio'!$B$8,'Market Data'!$U$5:$AL$5,0))</x:f>
        <x:v>-0.023219267935851717</x:v>
      </x:c>
      <x:c r="Z137" s="101" t="n">
        <x:f>INDEX('Market Data'!$U139:$AL139,1,MATCH('Portfolio'!$B$9,'Market Data'!$U$5:$AL$5,0))</x:f>
        <x:v>0.010841875357697539</x:v>
      </x:c>
      <x:c r="AA137" s="101" t="n">
        <x:f>INDEX('Market Data'!$U139:$AL139,1,MATCH('Portfolio'!$B$10,'Market Data'!$U$5:$AL$5,0))</x:f>
        <x:v>-0.010838574056478478</x:v>
      </x:c>
      <x:c r="AB137" s="101" t="n">
        <x:f>INDEX('Market Data'!$U139:$AL139,1,MATCH('Portfolio'!$B$11,'Market Data'!$U$5:$AL$5,0))</x:f>
        <x:v>0.03167350041226591</x:v>
      </x:c>
      <x:c r="AC137" s="101" t="n">
        <x:f>INDEX('Market Data'!$U139:$AL139,1,MATCH('Portfolio'!$B$12,'Market Data'!$U$5:$AL$5,0))</x:f>
        <x:v>-0.01984695723728025</x:v>
      </x:c>
      <x:c r="AD137" s="101" t="n">
        <x:f>INDEX('Market Data'!$U139:$AL139,1,MATCH('Portfolio'!$B$13,'Market Data'!$U$5:$AL$5,0))</x:f>
        <x:v>-0.005418616825605738</x:v>
      </x:c>
      <x:c r="AE137" s="101" t="n">
        <x:f>INDEX('Market Data'!$U139:$AL139,1,MATCH("SPY",'Market Data'!$U$5:$AL$5,0))</x:f>
        <x:v>-0.005418616825605738</x:v>
      </x:c>
      <x:c r="AF137" s="101" t="n">
        <x:f>INDEX('Market Data'!$U139:$AL139,1,MATCH("QQQ",'Market Data'!$U$5:$AL$5,0))</x:f>
        <x:v>-0.01644047698821338</x:v>
      </x:c>
      <x:c r="AG137" s="101" t="n">
        <x:f>INDEX('Market Data'!$U139:$AL139,1,MATCH("TLT",'Market Data'!$U$5:$AL$5,0))</x:f>
        <x:v>-0.00035617704281043494</x:v>
      </x:c>
      <x:c r="AH137" s="101" t="n">
        <x:f>INDEX('Market Data'!$U139:$AL139,1,MATCH("HYG",'Market Data'!$U$5:$AL$5,0))</x:f>
        <x:v>-0.0001252707398169406</x:v>
      </x:c>
      <x:c r="AI137" s="101" t="n">
        <x:f>INDEX('Market Data'!$U139:$AL139,1,MATCH("GLD",'Market Data'!$U$5:$AL$5,0))</x:f>
        <x:v>-0.01984695723728025</x:v>
      </x:c>
      <x:c r="AJ137" s="101" t="n">
        <x:f>INDEX('Market Data'!$U139:$AL139,1,MATCH("UUP",'Market Data'!$U$5:$AL$5,0))</x:f>
        <x:v>0.0031858461093059454</x:v>
      </x:c>
      <x:c r="AK137" s="101" t="n">
        <x:f>INDEX('Market Data'!$U139:$AL139,1,MATCH("USO",'Market Data'!$U$5:$AL$5,0))</x:f>
        <x:v>-0.01713621888882999</x:v>
      </x:c>
      <x:c r="AL137" s="101" t="n">
        <x:f>INDEX('Market Data'!$U139:$AL139,1,MATCH('Portfolio'!$D$20,'Market Data'!$U$5:$AL$5,0))</x:f>
        <x:v>-0.005418616825605738</x:v>
      </x:c>
      <x:c r="AM137" s="74" t="str"/>
      <x:c r="AN137" s="74"/>
      <x:c r="AO137" s="74"/>
      <x:c r="AP137" s="74"/>
      <x:c r="AQ137" s="74"/>
      <x:c r="AR137" s="74"/>
      <x:c r="AS137" s="74"/>
      <x:c r="AT137" s="11" t="n">
        <x:f>A137</x:f>
        <x:v>46219</x:v>
      </x:c>
      <x:c r="AU137" s="13" t="n">
        <x:f>B137</x:f>
        <x:v>-0.015421167293758331</x:v>
      </x:c>
      <x:c r="AV137" s="13" t="n">
        <x:f>'Market Data'!U139</x:f>
        <x:v>-0.005418616825605738</x:v>
      </x:c>
      <x:c r="AW137" s="13" t="n">
        <x:f>'Market Data'!W139-'Market Data'!U139</x:f>
        <x:v>0.004810126345450638</x:v>
      </x:c>
      <x:c r="AX137" s="13" t="n">
        <x:f>'Market Data'!X139-'Market Data'!U139</x:f>
        <x:v>-0.024197351241545983</x:v>
      </x:c>
      <x:c r="AY137" s="13" t="n">
        <x:f>'Market Data'!Y139-'Market Data'!U139</x:f>
        <x:v>-0.001587919465818488</x:v>
      </x:c>
      <x:c r="AZ137" s="35" t="n">
        <x:f>AZ136*(1+AV137)</x:f>
        <x:v>1.1047170576651522</x:v>
      </x:c>
      <x:c r="BA137" s="35" t="n">
        <x:f>BA136*(1+AW137)</x:f>
        <x:v>1.082092994221281</x:v>
      </x:c>
      <x:c r="BB137" s="35" t="n">
        <x:f>BB136*(1+AX137)</x:f>
        <x:v>1.0971408464457506</x:v>
      </x:c>
      <x:c r="BC137" s="35" t="n">
        <x:f>BC136*(1+AY137)</x:f>
        <x:v>1.246813834905212</x:v>
      </x:c>
      <x:c r="BG137" s="13" t="n">
        <x:f>0.5*AI137+0.5*AK137</x:f>
        <x:v>-0.01849158806305512</x:v>
      </x:c>
      <x:c r="BH137" s="13" t="n">
        <x:f>0.5*AJ137-0.5*AG137</x:f>
        <x:v>0.0017710115760581902</x:v>
      </x:c>
    </x:row>
    <x:row r="138">
      <x:c r="A138" s="100" t="n">
        <x:f>'Market Data'!A140</x:f>
        <x:v>46220</x:v>
      </x:c>
      <x:c r="B138" s="101" t="n">
        <x:f>'Portfolio'!$F$6*INDEX('Market Data'!$U140:$AL140,1,MATCH('Portfolio'!$B$6,'Market Data'!$U$5:$AL$5,0))+'Portfolio'!$F$7*INDEX('Market Data'!$U140:$AL140,1,MATCH('Portfolio'!$B$7,'Market Data'!$U$5:$AL$5,0))+'Portfolio'!$F$8*INDEX('Market Data'!$U140:$AL140,1,MATCH('Portfolio'!$B$8,'Market Data'!$U$5:$AL$5,0))+'Portfolio'!$F$9*INDEX('Market Data'!$U140:$AL140,1,MATCH('Portfolio'!$B$9,'Market Data'!$U$5:$AL$5,0))+'Portfolio'!$F$10*INDEX('Market Data'!$U140:$AL140,1,MATCH('Portfolio'!$B$10,'Market Data'!$U$5:$AL$5,0))+'Portfolio'!$F$11*INDEX('Market Data'!$U140:$AL140,1,MATCH('Portfolio'!$B$11,'Market Data'!$U$5:$AL$5,0))+'Portfolio'!$F$12*INDEX('Market Data'!$U140:$AL140,1,MATCH('Portfolio'!$B$12,'Market Data'!$U$5:$AL$5,0))+'Portfolio'!$F$13*INDEX('Market Data'!$U140:$AL140,1,MATCH('Portfolio'!$B$13,'Market Data'!$U$5:$AL$5,0))</x:f>
        <x:v>-0.009109829266794304</x:v>
      </x:c>
      <x:c r="C138" s="101" t="n">
        <x:f>-'Portfolio'!$D$24*INDEX('Market Data'!$U140:$AL140,1,MATCH('Portfolio'!$D$20,'Market Data'!$U$5:$AL$5,0))</x:f>
        <x:v>0.007279573710250485</x:v>
      </x:c>
      <x:c r="D138" s="101" t="n">
        <x:f>B138+C138</x:f>
        <x:v>-0.0018302555565438182</x:v>
      </x:c>
      <x:c r="E138" s="101" t="n">
        <x:f>'Market Data'!U140</x:f>
        <x:v>-0.009897199757215702</x:v>
      </x:c>
      <x:c r="F138" s="101" t="n">
        <x:f>'Market Data'!V140</x:f>
        <x:v>-0.015029585113280453</x:v>
      </x:c>
      <x:c r="G138" s="101" t="n">
        <x:f>'Market Data'!W140</x:f>
        <x:v>-0.0052437400252695054</x:v>
      </x:c>
      <x:c r="H138" s="102" t="n">
        <x:f>H137*(1+B138)</x:f>
        <x:v>1.3240071142528083</x:v>
      </x:c>
      <x:c r="I138" s="102" t="n">
        <x:f>I137*(1+D138)</x:f>
        <x:v>1.245494217645076</x:v>
      </x:c>
      <x:c r="J138" s="102" t="n">
        <x:f>J137*(1+E138)</x:f>
        <x:v>1.0937834522702365</x:v>
      </x:c>
      <x:c r="K138" s="102" t="n">
        <x:f>K137*(1+F138)</x:f>
        <x:v>1.1367624937697658</x:v>
      </x:c>
      <x:c r="L138" s="102" t="n">
        <x:f>L137*(1+G138)</x:f>
        <x:v>1.1868460462481971</x:v>
      </x:c>
      <x:c r="M138" s="102" t="n">
        <x:f>MAX(M137,H138)</x:f>
        <x:v>1.4134670077430953</x:v>
      </x:c>
      <x:c r="N138" s="98" t="n">
        <x:f>H138/M138-1</x:f>
        <x:v>-0.0632911083175044</x:v>
      </x:c>
      <x:c r="O138" s="102" t="n">
        <x:f>MAX(O137,I138)</x:f>
        <x:v>1.3276272834597476</x:v>
      </x:c>
      <x:c r="P138" s="98" t="n">
        <x:f>I138/O138-1</x:f>
        <x:v>-0.061864551021153846</x:v>
      </x:c>
      <x:c r="Q138" s="102" t="n">
        <x:f>MAX(Q137,J138)</x:f>
        <x:v>1.1148681348592044</x:v>
      </x:c>
      <x:c r="R138" s="98" t="n">
        <x:f>J138/Q138-1</x:f>
        <x:v>-0.01891226588122963</x:v>
      </x:c>
      <x:c r="S138" s="102" t="n">
        <x:f>MAX(S137,K138)</x:f>
        <x:v>1.2185229145369108</x:v>
      </x:c>
      <x:c r="T138" s="98" t="n">
        <x:f>K138/S138-1</x:f>
        <x:v>-0.06709797558318165</x:v>
      </x:c>
      <x:c r="U138" s="102" t="n">
        <x:f>MAX(U137,L138)</x:f>
        <x:v>1.2127190322849162</x:v>
      </x:c>
      <x:c r="V138" s="98" t="n">
        <x:f>L138/U138-1</x:f>
        <x:v>-0.021334691175721954</x:v>
      </x:c>
      <x:c r="W138" s="101" t="n">
        <x:f>INDEX('Market Data'!$U140:$AL140,1,MATCH('Portfolio'!$B$6,'Market Data'!$U$5:$AL$5,0))</x:f>
        <x:v>-0.0221311464542836</x:v>
      </x:c>
      <x:c r="X138" s="101" t="n">
        <x:f>INDEX('Market Data'!$U140:$AL140,1,MATCH('Portfolio'!$B$7,'Market Data'!$U$5:$AL$5,0))</x:f>
        <x:v>-0.004981246998586264</x:v>
      </x:c>
      <x:c r="Y138" s="101" t="n">
        <x:f>INDEX('Market Data'!$U140:$AL140,1,MATCH('Portfolio'!$B$8,'Market Data'!$U$5:$AL$5,0))</x:f>
        <x:v>-0.02774928107275365</x:v>
      </x:c>
      <x:c r="Z138" s="101" t="n">
        <x:f>INDEX('Market Data'!$U140:$AL140,1,MATCH('Portfolio'!$B$9,'Market Data'!$U$5:$AL$5,0))</x:f>
        <x:v>0.008501656605468533</x:v>
      </x:c>
      <x:c r="AA138" s="101" t="n">
        <x:f>INDEX('Market Data'!$U140:$AL140,1,MATCH('Portfolio'!$B$10,'Market Data'!$U$5:$AL$5,0))</x:f>
        <x:v>-0.00597402835328964</x:v>
      </x:c>
      <x:c r="AB138" s="101" t="n">
        <x:f>INDEX('Market Data'!$U140:$AL140,1,MATCH('Portfolio'!$B$11,'Market Data'!$U$5:$AL$5,0))</x:f>
        <x:v>-0.004970574995117216</x:v>
      </x:c>
      <x:c r="AC138" s="101" t="n">
        <x:f>INDEX('Market Data'!$U140:$AL140,1,MATCH('Portfolio'!$B$12,'Market Data'!$U$5:$AL$5,0))</x:f>
        <x:v>0.009453124418586922</x:v>
      </x:c>
      <x:c r="AD138" s="101" t="n">
        <x:f>INDEX('Market Data'!$U140:$AL140,1,MATCH('Portfolio'!$B$13,'Market Data'!$U$5:$AL$5,0))</x:f>
        <x:v>-0.009897199757215702</x:v>
      </x:c>
      <x:c r="AE138" s="101" t="n">
        <x:f>INDEX('Market Data'!$U140:$AL140,1,MATCH("SPY",'Market Data'!$U$5:$AL$5,0))</x:f>
        <x:v>-0.009897199757215702</x:v>
      </x:c>
      <x:c r="AF138" s="101" t="n">
        <x:f>INDEX('Market Data'!$U140:$AL140,1,MATCH("QQQ",'Market Data'!$U$5:$AL$5,0))</x:f>
        <x:v>-0.015029585113280453</x:v>
      </x:c>
      <x:c r="AG138" s="101" t="n">
        <x:f>INDEX('Market Data'!$U140:$AL140,1,MATCH("TLT",'Market Data'!$U$5:$AL$5,0))</x:f>
        <x:v>0.003681290043103358</x:v>
      </x:c>
      <x:c r="AH138" s="101" t="n">
        <x:f>INDEX('Market Data'!$U140:$AL140,1,MATCH("HYG",'Market Data'!$U$5:$AL$5,0))</x:f>
        <x:v>-0.001879779503602963</x:v>
      </x:c>
      <x:c r="AI138" s="101" t="n">
        <x:f>INDEX('Market Data'!$U140:$AL140,1,MATCH("GLD",'Market Data'!$U$5:$AL$5,0))</x:f>
        <x:v>0.009453124418586922</x:v>
      </x:c>
      <x:c r="AJ138" s="101" t="n">
        <x:f>INDEX('Market Data'!$U140:$AL140,1,MATCH("UUP",'Market Data'!$U$5:$AL$5,0))</x:f>
        <x:v>-0.0003528662254055348</x:v>
      </x:c>
      <x:c r="AK138" s="101" t="n">
        <x:f>INDEX('Market Data'!$U140:$AL140,1,MATCH("USO",'Market Data'!$U$5:$AL$5,0))</x:f>
        <x:v>0.039061156022712984</x:v>
      </x:c>
      <x:c r="AL138" s="101" t="n">
        <x:f>INDEX('Market Data'!$U140:$AL140,1,MATCH('Portfolio'!$D$20,'Market Data'!$U$5:$AL$5,0))</x:f>
        <x:v>-0.009897199757215702</x:v>
      </x:c>
      <x:c r="AM138" s="74" t="str"/>
      <x:c r="AN138" s="74"/>
      <x:c r="AO138" s="74"/>
      <x:c r="AP138" s="74"/>
      <x:c r="AQ138" s="74"/>
      <x:c r="AR138" s="74"/>
      <x:c r="AS138" s="74"/>
      <x:c r="AT138" s="11" t="n">
        <x:f>A138</x:f>
        <x:v>46220</x:v>
      </x:c>
      <x:c r="AU138" s="13" t="n">
        <x:f>B138</x:f>
        <x:v>-0.009109829266794304</x:v>
      </x:c>
      <x:c r="AV138" s="13" t="n">
        <x:f>'Market Data'!U140</x:f>
        <x:v>-0.009897199757215702</x:v>
      </x:c>
      <x:c r="AW138" s="13" t="n">
        <x:f>'Market Data'!W140-'Market Data'!U140</x:f>
        <x:v>0.004653459731946197</x:v>
      </x:c>
      <x:c r="AX138" s="13" t="n">
        <x:f>'Market Data'!X140-'Market Data'!U140</x:f>
        <x:v>0.005546623999074907</x:v>
      </x:c>
      <x:c r="AY138" s="13" t="n">
        <x:f>'Market Data'!Y140-'Market Data'!U140</x:f>
        <x:v>0.0069484512759511174</x:v>
      </x:c>
      <x:c r="AZ138" s="35" t="n">
        <x:f>AZ137*(1+AV138)</x:f>
        <x:v>1.0937834522702365</x:v>
      </x:c>
      <x:c r="BA138" s="35" t="n">
        <x:f>BA137*(1+AW138)</x:f>
        <x:v>1.0871284703961106</x:v>
      </x:c>
      <x:c r="BB138" s="35" t="n">
        <x:f>BB137*(1+AX138)</x:f>
        <x:v>1.103226274195012</x:v>
      </x:c>
      <x:c r="BC138" s="35" t="n">
        <x:f>BC137*(1+AY138)</x:f>
        <x:v>1.2554772600872328</x:v>
      </x:c>
      <x:c r="BG138" s="13" t="n">
        <x:f>0.5*AI138+0.5*AK138</x:f>
        <x:v>0.024257140220649953</x:v>
      </x:c>
      <x:c r="BH138" s="13" t="n">
        <x:f>0.5*AJ138-0.5*AG138</x:f>
        <x:v>-0.0020170781342544464</x:v>
      </x:c>
    </x:row>
    <x:row r="139">
      <x:c r="A139" s="100" t="n">
        <x:f>'Market Data'!A141</x:f>
        <x:v>46223</x:v>
      </x:c>
      <x:c r="B139" s="101" t="n">
        <x:f>'Portfolio'!$F$6*INDEX('Market Data'!$U141:$AL141,1,MATCH('Portfolio'!$B$6,'Market Data'!$U$5:$AL$5,0))+'Portfolio'!$F$7*INDEX('Market Data'!$U141:$AL141,1,MATCH('Portfolio'!$B$7,'Market Data'!$U$5:$AL$5,0))+'Portfolio'!$F$8*INDEX('Market Data'!$U141:$AL141,1,MATCH('Portfolio'!$B$8,'Market Data'!$U$5:$AL$5,0))+'Portfolio'!$F$9*INDEX('Market Data'!$U141:$AL141,1,MATCH('Portfolio'!$B$9,'Market Data'!$U$5:$AL$5,0))+'Portfolio'!$F$10*INDEX('Market Data'!$U141:$AL141,1,MATCH('Portfolio'!$B$10,'Market Data'!$U$5:$AL$5,0))+'Portfolio'!$F$11*INDEX('Market Data'!$U141:$AL141,1,MATCH('Portfolio'!$B$11,'Market Data'!$U$5:$AL$5,0))+'Portfolio'!$F$12*INDEX('Market Data'!$U141:$AL141,1,MATCH('Portfolio'!$B$12,'Market Data'!$U$5:$AL$5,0))+'Portfolio'!$F$13*INDEX('Market Data'!$U141:$AL141,1,MATCH('Portfolio'!$B$13,'Market Data'!$U$5:$AL$5,0))</x:f>
        <x:v>-0.0013234534133772183</x:v>
      </x:c>
      <x:c r="C139" s="101" t="n">
        <x:f>-'Portfolio'!$D$24*INDEX('Market Data'!$U141:$AL141,1,MATCH('Portfolio'!$D$20,'Market Data'!$U$5:$AL$5,0))</x:f>
        <x:v>0.0011873868934855897</x:v>
      </x:c>
      <x:c r="D139" s="101" t="n">
        <x:f>B139+C139</x:f>
        <x:v>-0.00013606651989162867</x:v>
      </x:c>
      <x:c r="E139" s="101" t="n">
        <x:f>'Market Data'!U141</x:f>
        <x:v>-0.0016143534967409945</x:v>
      </x:c>
      <x:c r="F139" s="101" t="n">
        <x:f>'Market Data'!V141</x:f>
        <x:v>0.001049833101992581</x:v>
      </x:c>
      <x:c r="G139" s="101" t="n">
        <x:f>'Market Data'!W141</x:f>
        <x:v>-0.005883556343993179</x:v>
      </x:c>
      <x:c r="H139" s="102" t="n">
        <x:f>H138*(1+B139)</x:f>
        <x:v>1.3222548525181146</x:v>
      </x:c>
      <x:c r="I139" s="102" t="n">
        <x:f>I138*(1+D139)</x:f>
        <x:v>1.245324747581336</x:v>
      </x:c>
      <x:c r="J139" s="102" t="n">
        <x:f>J138*(1+E139)</x:f>
        <x:v>1.0920176991293866</x:v>
      </x:c>
      <x:c r="K139" s="102" t="n">
        <x:f>K138*(1+F139)</x:f>
        <x:v>1.1379559046648289</x:v>
      </x:c>
      <x:c r="L139" s="102" t="n">
        <x:f>L138*(1+G139)</x:f>
        <x:v>1.1798631706634504</x:v>
      </x:c>
      <x:c r="M139" s="102" t="n">
        <x:f>MAX(M138,H139)</x:f>
        <x:v>1.4134670077430953</x:v>
      </x:c>
      <x:c r="N139" s="98" t="n">
        <x:f>H139/M139-1</x:f>
        <x:v>-0.06453079889754243</x:v>
      </x:c>
      <x:c r="O139" s="102" t="n">
        <x:f>MAX(O138,I139)</x:f>
        <x:v>1.3276272834597476</x:v>
      </x:c>
      <x:c r="P139" s="98" t="n">
        <x:f>I139/O139-1</x:f>
        <x:v>-0.06199219984688331</x:v>
      </x:c>
      <x:c r="Q139" s="102" t="n">
        <x:f>MAX(Q138,J139)</x:f>
        <x:v>1.1148681348592044</x:v>
      </x:c>
      <x:c r="R139" s="98" t="n">
        <x:f>J139/Q139-1</x:f>
        <x:v>-0.02049608829541405</x:v>
      </x:c>
      <x:c r="S139" s="102" t="n">
        <x:f>MAX(S138,K139)</x:f>
        <x:v>1.2185229145369108</x:v>
      </x:c>
      <x:c r="T139" s="98" t="n">
        <x:f>K139/S139-1</x:f>
        <x:v>-0.06611858415703298</x:v>
      </x:c>
      <x:c r="U139" s="102" t="n">
        <x:f>MAX(U138,L139)</x:f>
        <x:v>1.2127190322849162</x:v>
      </x:c>
      <x:c r="V139" s="98" t="n">
        <x:f>L139/U139-1</x:f>
        <x:v>-0.027092723662101026</x:v>
      </x:c>
      <x:c r="W139" s="101" t="n">
        <x:f>INDEX('Market Data'!$U141:$AL141,1,MATCH('Portfolio'!$B$6,'Market Data'!$U$5:$AL$5,0))</x:f>
        <x:v>0.002317478251045113</x:v>
      </x:c>
      <x:c r="X139" s="101" t="n">
        <x:f>INDEX('Market Data'!$U141:$AL141,1,MATCH('Portfolio'!$B$7,'Market Data'!$U$5:$AL$5,0))</x:f>
        <x:v>0.019447564082959</x:v>
      </x:c>
      <x:c r="Y139" s="101" t="n">
        <x:f>INDEX('Market Data'!$U141:$AL141,1,MATCH('Portfolio'!$B$8,'Market Data'!$U$5:$AL$5,0))</x:f>
        <x:v>0.009865224779247228</x:v>
      </x:c>
      <x:c r="Z139" s="101" t="n">
        <x:f>INDEX('Market Data'!$U141:$AL141,1,MATCH('Portfolio'!$B$9,'Market Data'!$U$5:$AL$5,0))</x:f>
        <x:v>-0.027317137298043304</x:v>
      </x:c>
      <x:c r="AA139" s="101" t="n">
        <x:f>INDEX('Market Data'!$U141:$AL141,1,MATCH('Portfolio'!$B$10,'Market Data'!$U$5:$AL$5,0))</x:f>
        <x:v>-0.006537704328423155</x:v>
      </x:c>
      <x:c r="AB139" s="101" t="n">
        <x:f>INDEX('Market Data'!$U141:$AL141,1,MATCH('Portfolio'!$B$11,'Market Data'!$U$5:$AL$5,0))</x:f>
        <x:v>-0.005388628385996186</x:v>
      </x:c>
      <x:c r="AC139" s="101" t="n">
        <x:f>INDEX('Market Data'!$U141:$AL141,1,MATCH('Portfolio'!$B$12,'Market Data'!$U$5:$AL$5,0))</x:f>
        <x:v>-0.0021986307389650905</x:v>
      </x:c>
      <x:c r="AD139" s="101" t="n">
        <x:f>INDEX('Market Data'!$U141:$AL141,1,MATCH('Portfolio'!$B$13,'Market Data'!$U$5:$AL$5,0))</x:f>
        <x:v>-0.0016143534967409945</x:v>
      </x:c>
      <x:c r="AE139" s="101" t="n">
        <x:f>INDEX('Market Data'!$U141:$AL141,1,MATCH("SPY",'Market Data'!$U$5:$AL$5,0))</x:f>
        <x:v>-0.0016143534967409945</x:v>
      </x:c>
      <x:c r="AF139" s="101" t="n">
        <x:f>INDEX('Market Data'!$U141:$AL141,1,MATCH("QQQ",'Market Data'!$U$5:$AL$5,0))</x:f>
        <x:v>0.001049833101992581</x:v>
      </x:c>
      <x:c r="AG139" s="101" t="n">
        <x:f>INDEX('Market Data'!$U141:$AL141,1,MATCH("TLT",'Market Data'!$U$5:$AL$5,0))</x:f>
        <x:v>-0.00745384741984334</x:v>
      </x:c>
      <x:c r="AH139" s="101" t="n">
        <x:f>INDEX('Market Data'!$U141:$AL141,1,MATCH("HYG",'Market Data'!$U$5:$AL$5,0))</x:f>
        <x:v>0.0003766639458857579</x:v>
      </x:c>
      <x:c r="AI139" s="101" t="n">
        <x:f>INDEX('Market Data'!$U141:$AL141,1,MATCH("GLD",'Market Data'!$U$5:$AL$5,0))</x:f>
        <x:v>-0.0021986307389650905</x:v>
      </x:c>
      <x:c r="AJ139" s="101" t="n">
        <x:f>INDEX('Market Data'!$U141:$AL141,1,MATCH("UUP",'Market Data'!$U$5:$AL$5,0))</x:f>
        <x:v>0.002117877377478372</x:v>
      </x:c>
      <x:c r="AK139" s="101" t="n">
        <x:f>INDEX('Market Data'!$U141:$AL141,1,MATCH("USO",'Market Data'!$U$5:$AL$5,0))</x:f>
        <x:v>0.012504058270455198</x:v>
      </x:c>
      <x:c r="AL139" s="101" t="n">
        <x:f>INDEX('Market Data'!$U141:$AL141,1,MATCH('Portfolio'!$D$20,'Market Data'!$U$5:$AL$5,0))</x:f>
        <x:v>-0.0016143534967409945</x:v>
      </x:c>
      <x:c r="AM139" s="74" t="str"/>
      <x:c r="AN139" s="74"/>
      <x:c r="AO139" s="74"/>
      <x:c r="AP139" s="74"/>
      <x:c r="AQ139" s="74"/>
      <x:c r="AR139" s="74"/>
      <x:c r="AS139" s="74"/>
      <x:c r="AT139" s="11" t="n">
        <x:f>A139</x:f>
        <x:v>46223</x:v>
      </x:c>
      <x:c r="AU139" s="13" t="n">
        <x:f>B139</x:f>
        <x:v>-0.0013234534133772183</x:v>
      </x:c>
      <x:c r="AV139" s="13" t="n">
        <x:f>'Market Data'!U141</x:f>
        <x:v>-0.0016143534967409945</x:v>
      </x:c>
      <x:c r="AW139" s="13" t="n">
        <x:f>'Market Data'!W141-'Market Data'!U141</x:f>
        <x:v>-0.004269202847252185</x:v>
      </x:c>
      <x:c r="AX139" s="13" t="n">
        <x:f>'Market Data'!X141-'Market Data'!U141</x:f>
        <x:v>0.0034350902376636405</x:v>
      </x:c>
      <x:c r="AY139" s="13" t="n">
        <x:f>'Market Data'!Y141-'Market Data'!U141</x:f>
        <x:v>-0.00039254116533704586</x:v>
      </x:c>
      <x:c r="AZ139" s="35" t="n">
        <x:f>AZ138*(1+AV139)</x:f>
        <x:v>1.0920176991293866</x:v>
      </x:c>
      <x:c r="BA139" s="35" t="n">
        <x:f>BA138*(1+AW139)</x:f>
        <x:v>1.0824872984349667</x:v>
      </x:c>
      <x:c r="BB139" s="35" t="n">
        <x:f>BB138*(1+AX139)</x:f>
        <x:v>1.1070159559994335</x:v>
      </x:c>
      <x:c r="BC139" s="35" t="n">
        <x:f>BC138*(1+AY139)</x:f>
        <x:v>1.254984433580504</x:v>
      </x:c>
      <x:c r="BG139" s="13" t="n">
        <x:f>0.5*AI139+0.5*AK139</x:f>
        <x:v>0.005152713765745054</x:v>
      </x:c>
      <x:c r="BH139" s="13" t="n">
        <x:f>0.5*AJ139-0.5*AG139</x:f>
        <x:v>0.004785862398660856</x:v>
      </x:c>
    </x:row>
    <x:row r="140">
      <x:c r="A140" s="100" t="n">
        <x:f>'Market Data'!A142</x:f>
        <x:v>46224</x:v>
      </x:c>
      <x:c r="B140" s="101" t="n">
        <x:f>'Portfolio'!$F$6*INDEX('Market Data'!$U142:$AL142,1,MATCH('Portfolio'!$B$6,'Market Data'!$U$5:$AL$5,0))+'Portfolio'!$F$7*INDEX('Market Data'!$U142:$AL142,1,MATCH('Portfolio'!$B$7,'Market Data'!$U$5:$AL$5,0))+'Portfolio'!$F$8*INDEX('Market Data'!$U142:$AL142,1,MATCH('Portfolio'!$B$8,'Market Data'!$U$5:$AL$5,0))+'Portfolio'!$F$9*INDEX('Market Data'!$U142:$AL142,1,MATCH('Portfolio'!$B$9,'Market Data'!$U$5:$AL$5,0))+'Portfolio'!$F$10*INDEX('Market Data'!$U142:$AL142,1,MATCH('Portfolio'!$B$10,'Market Data'!$U$5:$AL$5,0))+'Portfolio'!$F$11*INDEX('Market Data'!$U142:$AL142,1,MATCH('Portfolio'!$B$11,'Market Data'!$U$5:$AL$5,0))+'Portfolio'!$F$12*INDEX('Market Data'!$U142:$AL142,1,MATCH('Portfolio'!$B$12,'Market Data'!$U$5:$AL$5,0))+'Portfolio'!$F$13*INDEX('Market Data'!$U142:$AL142,1,MATCH('Portfolio'!$B$13,'Market Data'!$U$5:$AL$5,0))</x:f>
        <x:v>0.0391767703131257</x:v>
      </x:c>
      <x:c r="C140" s="101" t="n">
        <x:f>-'Portfolio'!$D$24*INDEX('Market Data'!$U142:$AL142,1,MATCH('Portfolio'!$D$20,'Market Data'!$U$5:$AL$5,0))</x:f>
        <x:v>-0.006135200515512691</x:v>
      </x:c>
      <x:c r="D140" s="101" t="n">
        <x:f>B140+C140</x:f>
        <x:v>0.03304156979761301</x:v>
      </x:c>
      <x:c r="E140" s="101" t="n">
        <x:f>'Market Data'!U142</x:f>
        <x:v>0.008341327043244195</x:v>
      </x:c>
      <x:c r="F140" s="101" t="n">
        <x:f>'Market Data'!V142</x:f>
        <x:v>0.018547213156642428</x:v>
      </x:c>
      <x:c r="G140" s="101" t="n">
        <x:f>'Market Data'!W142</x:f>
        <x:v>0.01447098293048299</x:v>
      </x:c>
      <x:c r="H140" s="102" t="n">
        <x:f>H139*(1+B140)</x:f>
        <x:v>1.3740565271706326</x:v>
      </x:c>
      <x:c r="I140" s="102" t="n">
        <x:f>I139*(1+D140)</x:f>
        <x:v>1.2864722321492394</x:v>
      </x:c>
      <x:c r="J140" s="102" t="n">
        <x:f>J139*(1+E140)</x:f>
        <x:v>1.1011265758948359</x:v>
      </x:c>
      <x:c r="K140" s="102" t="n">
        <x:f>K139*(1+F140)</x:f>
        <x:v>1.1590618153915073</x:v>
      </x:c>
      <x:c r="L140" s="102" t="n">
        <x:f>L139*(1+G140)</x:f>
        <x:v>1.1969369504664267</x:v>
      </x:c>
      <x:c r="M140" s="102" t="n">
        <x:f>MAX(M139,H140)</x:f>
        <x:v>1.4134670077430953</x:v>
      </x:c>
      <x:c r="N140" s="98" t="n">
        <x:f>H140/M140-1</x:f>
        <x:v>-0.027882136870948204</x:v>
      </x:c>
      <x:c r="O140" s="102" t="n">
        <x:f>MAX(O139,I140)</x:f>
        <x:v>1.3276272834597476</x:v>
      </x:c>
      <x:c r="P140" s="98" t="n">
        <x:f>I140/O140-1</x:f>
        <x:v>-0.030998949647418783</x:v>
      </x:c>
      <x:c r="Q140" s="102" t="n">
        <x:f>MAX(Q139,J140)</x:f>
        <x:v>1.1148681348592044</x:v>
      </x:c>
      <x:c r="R140" s="98" t="n">
        <x:f>J140/Q140-1</x:f>
        <x:v>-0.012325725827749157</x:v>
      </x:c>
      <x:c r="S140" s="102" t="n">
        <x:f>MAX(S139,K140)</x:f>
        <x:v>1.2185229145369108</x:v>
      </x:c>
      <x:c r="T140" s="98" t="n">
        <x:f>K140/S140-1</x:f>
        <x:v>-0.04879768647436644</x:v>
      </x:c>
      <x:c r="U140" s="102" t="n">
        <x:f>MAX(U139,L140)</x:f>
        <x:v>1.2127190322849162</x:v>
      </x:c>
      <x:c r="V140" s="98" t="n">
        <x:f>L140/U140-1</x:f>
        <x:v>-0.013013799073272603</x:v>
      </x:c>
      <x:c r="W140" s="101" t="n">
        <x:f>INDEX('Market Data'!$U142:$AL142,1,MATCH('Portfolio'!$B$6,'Market Data'!$U$5:$AL$5,0))</x:f>
        <x:v>0.019726438214064723</x:v>
      </x:c>
      <x:c r="X140" s="101" t="n">
        <x:f>INDEX('Market Data'!$U142:$AL142,1,MATCH('Portfolio'!$B$7,'Market Data'!$U$5:$AL$5,0))</x:f>
        <x:v>0.1217387085210635</x:v>
      </x:c>
      <x:c r="Y140" s="101" t="n">
        <x:f>INDEX('Market Data'!$U142:$AL142,1,MATCH('Portfolio'!$B$8,'Market Data'!$U$5:$AL$5,0))</x:f>
        <x:v>0.055456118124974196</x:v>
      </x:c>
      <x:c r="Z140" s="101" t="n">
        <x:f>INDEX('Market Data'!$U142:$AL142,1,MATCH('Portfolio'!$B$9,'Market Data'!$U$5:$AL$5,0))</x:f>
        <x:v>0.02485834251496044</x:v>
      </x:c>
      <x:c r="AA140" s="101" t="n">
        <x:f>INDEX('Market Data'!$U142:$AL142,1,MATCH('Portfolio'!$B$10,'Market Data'!$U$5:$AL$5,0))</x:f>
        <x:v>0.018768306314465022</x:v>
      </x:c>
      <x:c r="AB140" s="101" t="n">
        <x:f>INDEX('Market Data'!$U142:$AL142,1,MATCH('Portfolio'!$B$11,'Market Data'!$U$5:$AL$5,0))</x:f>
        <x:v>-0.007031443885927802</x:v>
      </x:c>
      <x:c r="AC140" s="101" t="n">
        <x:f>INDEX('Market Data'!$U142:$AL142,1,MATCH('Portfolio'!$B$12,'Market Data'!$U$5:$AL$5,0))</x:f>
        <x:v>0.019613686984128575</x:v>
      </x:c>
      <x:c r="AD140" s="101" t="n">
        <x:f>INDEX('Market Data'!$U142:$AL142,1,MATCH('Portfolio'!$B$13,'Market Data'!$U$5:$AL$5,0))</x:f>
        <x:v>0.008341327043244195</x:v>
      </x:c>
      <x:c r="AE140" s="101" t="n">
        <x:f>INDEX('Market Data'!$U142:$AL142,1,MATCH("SPY",'Market Data'!$U$5:$AL$5,0))</x:f>
        <x:v>0.008341327043244195</x:v>
      </x:c>
      <x:c r="AF140" s="101" t="n">
        <x:f>INDEX('Market Data'!$U142:$AL142,1,MATCH("QQQ",'Market Data'!$U$5:$AL$5,0))</x:f>
        <x:v>0.018547213156642428</x:v>
      </x:c>
      <x:c r="AG140" s="101" t="n">
        <x:f>INDEX('Market Data'!$U142:$AL142,1,MATCH("TLT",'Market Data'!$U$5:$AL$5,0))</x:f>
        <x:v>-0.002741594665815583</x:v>
      </x:c>
      <x:c r="AH140" s="101" t="n">
        <x:f>INDEX('Market Data'!$U142:$AL142,1,MATCH("HYG",'Market Data'!$U$5:$AL$5,0))</x:f>
        <x:v>-0.00037652212357708326</x:v>
      </x:c>
      <x:c r="AI140" s="101" t="n">
        <x:f>INDEX('Market Data'!$U142:$AL142,1,MATCH("GLD",'Market Data'!$U$5:$AL$5,0))</x:f>
        <x:v>0.019613686984128575</x:v>
      </x:c>
      <x:c r="AJ140" s="101" t="n">
        <x:f>INDEX('Market Data'!$U142:$AL142,1,MATCH("UUP",'Market Data'!$U$5:$AL$5,0))</x:f>
        <x:v>0.003170135770439897</x:v>
      </x:c>
      <x:c r="AK140" s="101" t="n">
        <x:f>INDEX('Market Data'!$U142:$AL142,1,MATCH("USO",'Market Data'!$U$5:$AL$5,0))</x:f>
        <x:v>0.026611456540809098</x:v>
      </x:c>
      <x:c r="AL140" s="101" t="n">
        <x:f>INDEX('Market Data'!$U142:$AL142,1,MATCH('Portfolio'!$D$20,'Market Data'!$U$5:$AL$5,0))</x:f>
        <x:v>0.008341327043244195</x:v>
      </x:c>
      <x:c r="AM140" s="74" t="str"/>
      <x:c r="AN140" s="74"/>
      <x:c r="AO140" s="74"/>
      <x:c r="AP140" s="74"/>
      <x:c r="AQ140" s="74"/>
      <x:c r="AR140" s="74"/>
      <x:c r="AS140" s="74"/>
      <x:c r="AT140" s="11" t="n">
        <x:f>A140</x:f>
        <x:v>46224</x:v>
      </x:c>
      <x:c r="AU140" s="13" t="n">
        <x:f>B140</x:f>
        <x:v>0.0391767703131257</x:v>
      </x:c>
      <x:c r="AV140" s="13" t="n">
        <x:f>'Market Data'!U142</x:f>
        <x:v>0.008341327043244195</x:v>
      </x:c>
      <x:c r="AW140" s="13" t="n">
        <x:f>'Market Data'!W142-'Market Data'!U142</x:f>
        <x:v>0.006129655887238794</x:v>
      </x:c>
      <x:c r="AX140" s="13" t="n">
        <x:f>'Market Data'!X142-'Market Data'!U142</x:f>
        <x:v>0.030781009069226872</x:v>
      </x:c>
      <x:c r="AY140" s="13" t="n">
        <x:f>'Market Data'!Y142-'Market Data'!U142</x:f>
        <x:v>0.02399192824139096</x:v>
      </x:c>
      <x:c r="AZ140" s="35" t="n">
        <x:f>AZ139*(1+AV140)</x:f>
        <x:v>1.1011265758948359</x:v>
      </x:c>
      <x:c r="BA140" s="35" t="n">
        <x:f>BA139*(1+AW140)</x:f>
        <x:v>1.0891225730766798</x:v>
      </x:c>
      <x:c r="BB140" s="35" t="n">
        <x:f>BB139*(1+AX140)</x:f>
        <x:v>1.141091024180831</x:v>
      </x:c>
      <x:c r="BC140" s="35" t="n">
        <x:f>BC139*(1+AY140)</x:f>
        <x:v>1.2850939300550301</x:v>
      </x:c>
      <x:c r="BG140" s="13" t="n">
        <x:f>0.5*AI140+0.5*AK140</x:f>
        <x:v>0.023112571762468836</x:v>
      </x:c>
      <x:c r="BH140" s="13" t="n">
        <x:f>0.5*AJ140-0.5*AG140</x:f>
        <x:v>0.00295586521812774</x:v>
      </x:c>
    </x:row>
    <x:row r="141">
      <x:c r="A141" s="100" t="n">
        <x:f>'Market Data'!A143</x:f>
        <x:v>46225</x:v>
      </x:c>
      <x:c r="B141" s="101" t="n">
        <x:f>'Portfolio'!$F$6*INDEX('Market Data'!$U143:$AL143,1,MATCH('Portfolio'!$B$6,'Market Data'!$U$5:$AL$5,0))+'Portfolio'!$F$7*INDEX('Market Data'!$U143:$AL143,1,MATCH('Portfolio'!$B$7,'Market Data'!$U$5:$AL$5,0))+'Portfolio'!$F$8*INDEX('Market Data'!$U143:$AL143,1,MATCH('Portfolio'!$B$8,'Market Data'!$U$5:$AL$5,0))+'Portfolio'!$F$9*INDEX('Market Data'!$U143:$AL143,1,MATCH('Portfolio'!$B$9,'Market Data'!$U$5:$AL$5,0))+'Portfolio'!$F$10*INDEX('Market Data'!$U143:$AL143,1,MATCH('Portfolio'!$B$10,'Market Data'!$U$5:$AL$5,0))+'Portfolio'!$F$11*INDEX('Market Data'!$U143:$AL143,1,MATCH('Portfolio'!$B$11,'Market Data'!$U$5:$AL$5,0))+'Portfolio'!$F$12*INDEX('Market Data'!$U143:$AL143,1,MATCH('Portfolio'!$B$12,'Market Data'!$U$5:$AL$5,0))+'Portfolio'!$F$13*INDEX('Market Data'!$U143:$AL143,1,MATCH('Portfolio'!$B$13,'Market Data'!$U$5:$AL$5,0))</x:f>
        <x:v>0.0021540501262079627</x:v>
      </x:c>
      <x:c r="C141" s="101" t="n">
        <x:f>-'Portfolio'!$D$24*INDEX('Market Data'!$U143:$AL143,1,MATCH('Portfolio'!$D$20,'Market Data'!$U$5:$AL$5,0))</x:f>
        <x:v>0.0008552364688034781</x:v>
      </x:c>
      <x:c r="D141" s="101" t="n">
        <x:f>B141+C141</x:f>
        <x:v>0.003009286595011441</x:v>
      </x:c>
      <x:c r="E141" s="101" t="n">
        <x:f>'Market Data'!U143</x:f>
        <x:v>-0.001162766737217713</x:v>
      </x:c>
      <x:c r="F141" s="101" t="n">
        <x:f>'Market Data'!V143</x:f>
        <x:v>-0.005105992167196205</x:v>
      </x:c>
      <x:c r="G141" s="101" t="n">
        <x:f>'Market Data'!W143</x:f>
        <x:v>-0.009273697905354372</x:v>
      </x:c>
      <x:c r="H141" s="102" t="n">
        <x:f>H140*(1+B141)</x:f>
        <x:v>1.3770163138064015</x:v>
      </x:c>
      <x:c r="I141" s="102" t="n">
        <x:f>I140*(1+D141)</x:f>
        <x:v>1.2903435957923006</x:v>
      </x:c>
      <x:c r="J141" s="102" t="n">
        <x:f>J140*(1+E141)</x:f>
        <x:v>1.099846222538919</x:v>
      </x:c>
      <x:c r="K141" s="102" t="n">
        <x:f>K140*(1+F141)</x:f>
        <x:v>1.153143654840822</x:v>
      </x:c>
      <x:c r="L141" s="102" t="n">
        <x:f>L140*(1+G141)</x:f>
        <x:v>1.185836918776045</x:v>
      </x:c>
      <x:c r="M141" s="102" t="n">
        <x:f>MAX(M140,H141)</x:f>
        <x:v>1.4134670077430953</x:v>
      </x:c>
      <x:c r="N141" s="98" t="n">
        <x:f>H141/M141-1</x:f>
        <x:v>-0.025788146265185996</x:v>
      </x:c>
      <x:c r="O141" s="102" t="n">
        <x:f>MAX(O140,I141)</x:f>
        <x:v>1.3276272834597476</x:v>
      </x:c>
      <x:c r="P141" s="98" t="n">
        <x:f>I141/O141-1</x:f>
        <x:v>-0.0280829477760407</x:v>
      </x:c>
      <x:c r="Q141" s="102" t="n">
        <x:f>MAX(Q140,J141)</x:f>
        <x:v>1.1148681348592044</x:v>
      </x:c>
      <x:c r="R141" s="98" t="n">
        <x:f>J141/Q141-1</x:f>
        <x:v>-0.013474160620962183</x:v>
      </x:c>
      <x:c r="S141" s="102" t="n">
        <x:f>MAX(S140,K141)</x:f>
        <x:v>1.2185229145369108</x:v>
      </x:c>
      <x:c r="T141" s="98" t="n">
        <x:f>K141/S141-1</x:f>
        <x:v>-0.053654518036647336</x:v>
      </x:c>
      <x:c r="U141" s="102" t="n">
        <x:f>MAX(U140,L141)</x:f>
        <x:v>1.2127190322849162</x:v>
      </x:c>
      <x:c r="V141" s="98" t="n">
        <x:f>L141/U141-1</x:f>
        <x:v>-0.022166810937420456</x:v>
      </x:c>
      <x:c r="W141" s="101" t="n">
        <x:f>INDEX('Market Data'!$U143:$AL143,1,MATCH('Portfolio'!$B$6,'Market Data'!$U$5:$AL$5,0))</x:f>
        <x:v>0.023011291345846452</x:v>
      </x:c>
      <x:c r="X141" s="101" t="n">
        <x:f>INDEX('Market Data'!$U143:$AL143,1,MATCH('Portfolio'!$B$7,'Market Data'!$U$5:$AL$5,0))</x:f>
        <x:v>-0.0116808746934709</x:v>
      </x:c>
      <x:c r="Y141" s="101" t="n">
        <x:f>INDEX('Market Data'!$U143:$AL143,1,MATCH('Portfolio'!$B$8,'Market Data'!$U$5:$AL$5,0))</x:f>
        <x:v>-0.00800733965899214</x:v>
      </x:c>
      <x:c r="Z141" s="101" t="n">
        <x:f>INDEX('Market Data'!$U143:$AL143,1,MATCH('Portfolio'!$B$9,'Market Data'!$U$5:$AL$5,0))</x:f>
        <x:v>-0.010549567397639237</x:v>
      </x:c>
      <x:c r="AA141" s="101" t="n">
        <x:f>INDEX('Market Data'!$U143:$AL143,1,MATCH('Portfolio'!$B$10,'Market Data'!$U$5:$AL$5,0))</x:f>
        <x:v>0.008631869692429461</x:v>
      </x:c>
      <x:c r="AB141" s="101" t="n">
        <x:f>INDEX('Market Data'!$U143:$AL143,1,MATCH('Portfolio'!$B$11,'Market Data'!$U$5:$AL$5,0))</x:f>
        <x:v>-0.002055437132195803</x:v>
      </x:c>
      <x:c r="AC141" s="101" t="n">
        <x:f>INDEX('Market Data'!$U143:$AL143,1,MATCH('Portfolio'!$B$12,'Market Data'!$U$5:$AL$5,0))</x:f>
        <x:v>0.011499153135369422</x:v>
      </x:c>
      <x:c r="AD141" s="101" t="n">
        <x:f>INDEX('Market Data'!$U143:$AL143,1,MATCH('Portfolio'!$B$13,'Market Data'!$U$5:$AL$5,0))</x:f>
        <x:v>-0.001162766737217713</x:v>
      </x:c>
      <x:c r="AE141" s="101" t="n">
        <x:f>INDEX('Market Data'!$U143:$AL143,1,MATCH("SPY",'Market Data'!$U$5:$AL$5,0))</x:f>
        <x:v>-0.001162766737217713</x:v>
      </x:c>
      <x:c r="AF141" s="101" t="n">
        <x:f>INDEX('Market Data'!$U143:$AL143,1,MATCH("QQQ",'Market Data'!$U$5:$AL$5,0))</x:f>
        <x:v>-0.005105992167196205</x:v>
      </x:c>
      <x:c r="AG141" s="101" t="n">
        <x:f>INDEX('Market Data'!$U143:$AL143,1,MATCH("TLT",'Market Data'!$U$5:$AL$5,0))</x:f>
        <x:v>-0.002629736082440548</x:v>
      </x:c>
      <x:c r="AH141" s="101" t="n">
        <x:f>INDEX('Market Data'!$U143:$AL143,1,MATCH("HYG",'Market Data'!$U$5:$AL$5,0))</x:f>
        <x:v>-0.0016321781724984996</x:v>
      </x:c>
      <x:c r="AI141" s="101" t="n">
        <x:f>INDEX('Market Data'!$U143:$AL143,1,MATCH("GLD",'Market Data'!$U$5:$AL$5,0))</x:f>
        <x:v>0.011499153135369422</x:v>
      </x:c>
      <x:c r="AJ141" s="101" t="n">
        <x:f>INDEX('Market Data'!$U143:$AL143,1,MATCH("UUP",'Market Data'!$U$5:$AL$5,0))</x:f>
        <x:v>-0.0010533279416801156</x:v>
      </x:c>
      <x:c r="AK141" s="101" t="n">
        <x:f>INDEX('Market Data'!$U143:$AL143,1,MATCH("USO",'Market Data'!$U$5:$AL$5,0))</x:f>
        <x:v>0.021963418224381526</x:v>
      </x:c>
      <x:c r="AL141" s="101" t="n">
        <x:f>INDEX('Market Data'!$U143:$AL143,1,MATCH('Portfolio'!$D$20,'Market Data'!$U$5:$AL$5,0))</x:f>
        <x:v>-0.001162766737217713</x:v>
      </x:c>
      <x:c r="AM141" s="74" t="str"/>
      <x:c r="AN141" s="74"/>
      <x:c r="AO141" s="74"/>
      <x:c r="AP141" s="74"/>
      <x:c r="AQ141" s="74"/>
      <x:c r="AR141" s="74"/>
      <x:c r="AS141" s="74"/>
      <x:c r="AT141" s="11" t="n">
        <x:f>A141</x:f>
        <x:v>46225</x:v>
      </x:c>
      <x:c r="AU141" s="13" t="n">
        <x:f>B141</x:f>
        <x:v>0.0021540501262079627</x:v>
      </x:c>
      <x:c r="AV141" s="13" t="n">
        <x:f>'Market Data'!U143</x:f>
        <x:v>-0.001162766737217713</x:v>
      </x:c>
      <x:c r="AW141" s="13" t="n">
        <x:f>'Market Data'!W143-'Market Data'!U143</x:f>
        <x:v>-0.00811093116813666</x:v>
      </x:c>
      <x:c r="AX141" s="13" t="n">
        <x:f>'Market Data'!X143-'Market Data'!U143</x:f>
        <x:v>0.0003995532203358021</x:v>
      </x:c>
      <x:c r="AY141" s="13" t="n">
        <x:f>'Market Data'!Y143-'Market Data'!U143</x:f>
        <x:v>0.003264436897761125</x:v>
      </x:c>
      <x:c r="AZ141" s="35" t="n">
        <x:f>AZ140*(1+AV141)</x:f>
        <x:v>1.099846222538919</x:v>
      </x:c>
      <x:c r="BA141" s="35" t="n">
        <x:f>BA140*(1+AW141)</x:f>
        <x:v>1.080288774852791</x:v>
      </x:c>
      <x:c r="BB141" s="35" t="n">
        <x:f>BB140*(1+AX141)</x:f>
        <x:v>1.1415469507742386</x:v>
      </x:c>
      <x:c r="BC141" s="35" t="n">
        <x:f>BC140*(1+AY141)</x:f>
        <x:v>1.2892890380973907</x:v>
      </x:c>
      <x:c r="BG141" s="13" t="n">
        <x:f>0.5*AI141+0.5*AK141</x:f>
        <x:v>0.016731285679875474</x:v>
      </x:c>
      <x:c r="BH141" s="13" t="n">
        <x:f>0.5*AJ141-0.5*AG141</x:f>
        <x:v>0.0007882040703802162</x:v>
      </x:c>
    </x:row>
    <x:row r="142">
      <x:c r="A142" s="100" t="n">
        <x:f>'Market Data'!A144</x:f>
        <x:v>46226</x:v>
      </x:c>
      <x:c r="B142" s="101" t="n">
        <x:f>'Portfolio'!$F$6*INDEX('Market Data'!$U144:$AL144,1,MATCH('Portfolio'!$B$6,'Market Data'!$U$5:$AL$5,0))+'Portfolio'!$F$7*INDEX('Market Data'!$U144:$AL144,1,MATCH('Portfolio'!$B$7,'Market Data'!$U$5:$AL$5,0))+'Portfolio'!$F$8*INDEX('Market Data'!$U144:$AL144,1,MATCH('Portfolio'!$B$8,'Market Data'!$U$5:$AL$5,0))+'Portfolio'!$F$9*INDEX('Market Data'!$U144:$AL144,1,MATCH('Portfolio'!$B$9,'Market Data'!$U$5:$AL$5,0))+'Portfolio'!$F$10*INDEX('Market Data'!$U144:$AL144,1,MATCH('Portfolio'!$B$10,'Market Data'!$U$5:$AL$5,0))+'Portfolio'!$F$11*INDEX('Market Data'!$U144:$AL144,1,MATCH('Portfolio'!$B$11,'Market Data'!$U$5:$AL$5,0))+'Portfolio'!$F$12*INDEX('Market Data'!$U144:$AL144,1,MATCH('Portfolio'!$B$12,'Market Data'!$U$5:$AL$5,0))+'Portfolio'!$F$13*INDEX('Market Data'!$U144:$AL144,1,MATCH('Portfolio'!$B$13,'Market Data'!$U$5:$AL$5,0))</x:f>
        <x:v>0.0023012358102450434</x:v>
      </x:c>
      <x:c r="C142" s="101" t="n">
        <x:f>-'Portfolio'!$D$24*INDEX('Market Data'!$U144:$AL144,1,MATCH('Portfolio'!$D$20,'Market Data'!$U$5:$AL$5,0))</x:f>
        <x:v>0.009083104857271132</x:v>
      </x:c>
      <x:c r="D142" s="101" t="n">
        <x:f>B142+C142</x:f>
        <x:v>0.011384340667516176</x:v>
      </x:c>
      <x:c r="E142" s="101" t="n">
        <x:f>'Market Data'!U144</x:f>
        <x:v>-0.012349253784127878</x:v>
      </x:c>
      <x:c r="F142" s="101" t="n">
        <x:f>'Market Data'!V144</x:f>
        <x:v>-0.01898341826999872</x:v>
      </x:c>
      <x:c r="G142" s="101" t="n">
        <x:f>'Market Data'!W144</x:f>
        <x:v>-0.005786499306955295</x:v>
      </x:c>
      <x:c r="H142" s="102" t="n">
        <x:f>H141*(1+B142)</x:f>
        <x:v>1.3801851530590243</x:v>
      </x:c>
      <x:c r="I142" s="102" t="n">
        <x:f>I141*(1+D142)</x:f>
        <x:v>1.305033306864948</x:v>
      </x:c>
      <x:c r="J142" s="102" t="n">
        <x:f>J141*(1+E142)</x:f>
        <x:v>1.0862639424132714</x:v>
      </x:c>
      <x:c r="K142" s="102" t="n">
        <x:f>K141*(1+F142)</x:f>
        <x:v>1.1312530465155837</x:v>
      </x:c>
      <x:c r="L142" s="102" t="n">
        <x:f>L141*(1+G142)</x:f>
        <x:v>1.1789750742673852</x:v>
      </x:c>
      <x:c r="M142" s="102" t="n">
        <x:f>MAX(M141,H142)</x:f>
        <x:v>1.4134670077430953</x:v>
      </x:c>
      <x:c r="N142" s="98" t="n">
        <x:f>H142/M142-1</x:f>
        <x:v>-0.02354625506060637</x:v>
      </x:c>
      <x:c r="O142" s="102" t="n">
        <x:f>MAX(O141,I142)</x:f>
        <x:v>1.3276272834597476</x:v>
      </x:c>
      <x:c r="P142" s="98" t="n">
        <x:f>I142/O142-1</x:f>
        <x:v>-0.017018312952955084</x:v>
      </x:c>
      <x:c r="Q142" s="102" t="n">
        <x:f>MAX(Q141,J142)</x:f>
        <x:v>1.1148681348592044</x:v>
      </x:c>
      <x:c r="R142" s="98" t="n">
        <x:f>J142/Q142-1</x:f>
        <x:v>-0.025657018576053736</x:v>
      </x:c>
      <x:c r="S142" s="102" t="n">
        <x:f>MAX(S141,K142)</x:f>
        <x:v>1.2185229145369108</x:v>
      </x:c>
      <x:c r="T142" s="98" t="n">
        <x:f>K142/S142-1</x:f>
        <x:v>-0.07161939014868113</x:v>
      </x:c>
      <x:c r="U142" s="102" t="n">
        <x:f>MAX(U141,L142)</x:f>
        <x:v>1.2127190322849162</x:v>
      </x:c>
      <x:c r="V142" s="98" t="n">
        <x:f>L142/U142-1</x:f>
        <x:v>-0.02782504200824909</x:v>
      </x:c>
      <x:c r="W142" s="101" t="n">
        <x:f>INDEX('Market Data'!$U144:$AL144,1,MATCH('Portfolio'!$B$6,'Market Data'!$U$5:$AL$5,0))</x:f>
        <x:v>-0.01556169986942113</x:v>
      </x:c>
      <x:c r="X142" s="101" t="n">
        <x:f>INDEX('Market Data'!$U144:$AL144,1,MATCH('Portfolio'!$B$7,'Market Data'!$U$5:$AL$5,0))</x:f>
        <x:v>0.03202780894802326</x:v>
      </x:c>
      <x:c r="Y142" s="101" t="n">
        <x:f>INDEX('Market Data'!$U144:$AL144,1,MATCH('Portfolio'!$B$8,'Market Data'!$U$5:$AL$5,0))</x:f>
        <x:v>-0.013366309049557379</x:v>
      </x:c>
      <x:c r="Z142" s="101" t="n">
        <x:f>INDEX('Market Data'!$U144:$AL144,1,MATCH('Portfolio'!$B$9,'Market Data'!$U$5:$AL$5,0))</x:f>
        <x:v>0.019655876839246744</x:v>
      </x:c>
      <x:c r="AA142" s="101" t="n">
        <x:f>INDEX('Market Data'!$U144:$AL144,1,MATCH('Portfolio'!$B$10,'Market Data'!$U$5:$AL$5,0))</x:f>
        <x:v>0.004853400197806446</x:v>
      </x:c>
      <x:c r="AB142" s="101" t="n">
        <x:f>INDEX('Market Data'!$U144:$AL144,1,MATCH('Portfolio'!$B$11,'Market Data'!$U$5:$AL$5,0))</x:f>
        <x:v>-0.0013480186143650652</x:v>
      </x:c>
      <x:c r="AC142" s="101" t="n">
        <x:f>INDEX('Market Data'!$U144:$AL144,1,MATCH('Portfolio'!$B$12,'Market Data'!$U$5:$AL$5,0))</x:f>
        <x:v>-0.020046439653404247</x:v>
      </x:c>
      <x:c r="AD142" s="101" t="n">
        <x:f>INDEX('Market Data'!$U144:$AL144,1,MATCH('Portfolio'!$B$13,'Market Data'!$U$5:$AL$5,0))</x:f>
        <x:v>-0.012349253784127878</x:v>
      </x:c>
      <x:c r="AE142" s="101" t="n">
        <x:f>INDEX('Market Data'!$U144:$AL144,1,MATCH("SPY",'Market Data'!$U$5:$AL$5,0))</x:f>
        <x:v>-0.012349253784127878</x:v>
      </x:c>
      <x:c r="AF142" s="101" t="n">
        <x:f>INDEX('Market Data'!$U144:$AL144,1,MATCH("QQQ",'Market Data'!$U$5:$AL$5,0))</x:f>
        <x:v>-0.01898341826999872</x:v>
      </x:c>
      <x:c r="AG142" s="101" t="n">
        <x:f>INDEX('Market Data'!$U144:$AL144,1,MATCH("TLT",'Market Data'!$U$5:$AL$5,0))</x:f>
        <x:v>-0.0032359590489078327</x:v>
      </x:c>
      <x:c r="AH142" s="101" t="n">
        <x:f>INDEX('Market Data'!$U144:$AL144,1,MATCH("HYG",'Market Data'!$U$5:$AL$5,0))</x:f>
        <x:v>-0.0036467789258054495</x:v>
      </x:c>
      <x:c r="AI142" s="101" t="n">
        <x:f>INDEX('Market Data'!$U144:$AL144,1,MATCH("GLD",'Market Data'!$U$5:$AL$5,0))</x:f>
        <x:v>-0.020046439653404247</x:v>
      </x:c>
      <x:c r="AJ142" s="101" t="n">
        <x:f>INDEX('Market Data'!$U144:$AL144,1,MATCH("UUP",'Market Data'!$U$5:$AL$5,0))</x:f>
        <x:v>0.003866386645100528</x:v>
      </x:c>
      <x:c r="AK142" s="101" t="n">
        <x:f>INDEX('Market Data'!$U144:$AL144,1,MATCH("USO",'Market Data'!$U$5:$AL$5,0))</x:f>
        <x:v>0.05931055021101339</x:v>
      </x:c>
      <x:c r="AL142" s="101" t="n">
        <x:f>INDEX('Market Data'!$U144:$AL144,1,MATCH('Portfolio'!$D$20,'Market Data'!$U$5:$AL$5,0))</x:f>
        <x:v>-0.012349253784127878</x:v>
      </x:c>
      <x:c r="AM142" s="74" t="str"/>
      <x:c r="AN142" s="74"/>
      <x:c r="AO142" s="74"/>
      <x:c r="AP142" s="74"/>
      <x:c r="AQ142" s="74"/>
      <x:c r="AR142" s="74"/>
      <x:c r="AS142" s="74"/>
      <x:c r="AT142" s="11" t="n">
        <x:f>A142</x:f>
        <x:v>46226</x:v>
      </x:c>
      <x:c r="AU142" s="13" t="n">
        <x:f>B142</x:f>
        <x:v>0.0023012358102450434</x:v>
      </x:c>
      <x:c r="AV142" s="13" t="n">
        <x:f>'Market Data'!U144</x:f>
        <x:v>-0.012349253784127878</x:v>
      </x:c>
      <x:c r="AW142" s="13" t="n">
        <x:f>'Market Data'!W144-'Market Data'!U144</x:f>
        <x:v>0.006562754477172583</x:v>
      </x:c>
      <x:c r="AX142" s="13" t="n">
        <x:f>'Market Data'!X144-'Market Data'!U144</x:f>
        <x:v>0.011521913043328058</x:v>
      </x:c>
      <x:c r="AY142" s="13" t="n">
        <x:f>'Market Data'!Y144-'Market Data'!U144</x:f>
        <x:v>0.012911958808742519</x:v>
      </x:c>
      <x:c r="AZ142" s="35" t="n">
        <x:f>AZ141*(1+AV142)</x:f>
        <x:v>1.0862639424132714</x:v>
      </x:c>
      <x:c r="BA142" s="35" t="n">
        <x:f>BA141*(1+AW142)</x:f>
        <x:v>1.0873784448465953</x:v>
      </x:c>
      <x:c r="BB142" s="35" t="n">
        <x:f>BB141*(1+AX142)</x:f>
        <x:v>1.1546997554759357</x:v>
      </x:c>
      <x:c r="BC142" s="35" t="n">
        <x:f>BC141*(1+AY142)</x:f>
        <x:v>1.3059362850498675</x:v>
      </x:c>
      <x:c r="BG142" s="13" t="n">
        <x:f>0.5*AI142+0.5*AK142</x:f>
        <x:v>0.019632055278804572</x:v>
      </x:c>
      <x:c r="BH142" s="13" t="n">
        <x:f>0.5*AJ142-0.5*AG142</x:f>
        <x:v>0.0035511728470041803</x:v>
      </x:c>
    </x:row>
    <x:row r="143">
      <x:c r="A143" s="100" t="n">
        <x:f>'Market Data'!A145</x:f>
        <x:v>46227</x:v>
      </x:c>
      <x:c r="B143" s="101" t="n">
        <x:f>'Portfolio'!$F$6*INDEX('Market Data'!$U145:$AL145,1,MATCH('Portfolio'!$B$6,'Market Data'!$U$5:$AL$5,0))+'Portfolio'!$F$7*INDEX('Market Data'!$U145:$AL145,1,MATCH('Portfolio'!$B$7,'Market Data'!$U$5:$AL$5,0))+'Portfolio'!$F$8*INDEX('Market Data'!$U145:$AL145,1,MATCH('Portfolio'!$B$8,'Market Data'!$U$5:$AL$5,0))+'Portfolio'!$F$9*INDEX('Market Data'!$U145:$AL145,1,MATCH('Portfolio'!$B$9,'Market Data'!$U$5:$AL$5,0))+'Portfolio'!$F$10*INDEX('Market Data'!$U145:$AL145,1,MATCH('Portfolio'!$B$10,'Market Data'!$U$5:$AL$5,0))+'Portfolio'!$F$11*INDEX('Market Data'!$U145:$AL145,1,MATCH('Portfolio'!$B$11,'Market Data'!$U$5:$AL$5,0))+'Portfolio'!$F$12*INDEX('Market Data'!$U145:$AL145,1,MATCH('Portfolio'!$B$12,'Market Data'!$U$5:$AL$5,0))+'Portfolio'!$F$13*INDEX('Market Data'!$U145:$AL145,1,MATCH('Portfolio'!$B$13,'Market Data'!$U$5:$AL$5,0))</x:f>
        <x:v>-0.013630407378662177</x:v>
      </x:c>
      <x:c r="C143" s="101" t="n">
        <x:f>-'Portfolio'!$D$24*INDEX('Market Data'!$U145:$AL145,1,MATCH('Portfolio'!$D$20,'Market Data'!$U$5:$AL$5,0))</x:f>
        <x:v>-0.0007472616287607245</x:v>
      </x:c>
      <x:c r="D143" s="101" t="n">
        <x:f>B143+C143</x:f>
        <x:v>-0.014377669007422902</x:v>
      </x:c>
      <x:c r="E143" s="101" t="n">
        <x:f>'Market Data'!U145</x:f>
        <x:v>0.0010159657563921787</x:v>
      </x:c>
      <x:c r="F143" s="101" t="n">
        <x:f>'Market Data'!V145</x:f>
        <x:v>-0.011171225588826994</x:v>
      </x:c>
      <x:c r="G143" s="101" t="n">
        <x:f>'Market Data'!W145</x:f>
        <x:v>-0.0031496064641778343</x:v>
      </x:c>
      <x:c r="H143" s="102" t="n">
        <x:f>H142*(1+B143)</x:f>
        <x:v>1.3613726671648487</x:v>
      </x:c>
      <x:c r="I143" s="102" t="n">
        <x:f>I142*(1+D143)</x:f>
        <x:v>1.2862699699351812</x:v>
      </x:c>
      <x:c r="J143" s="102" t="n">
        <x:f>J142*(1+E143)</x:f>
        <x:v>1.0873675493811668</x:v>
      </x:c>
      <x:c r="K143" s="102" t="n">
        <x:f>K142*(1+F143)</x:f>
        <x:v>1.1186155635349102</x:v>
      </x:c>
      <x:c r="L143" s="102" t="n">
        <x:f>L142*(1+G143)</x:f>
        <x:v>1.1752617667523682</x:v>
      </x:c>
      <x:c r="M143" s="102" t="n">
        <x:f>MAX(M142,H143)</x:f>
        <x:v>1.4134670077430953</x:v>
      </x:c>
      <x:c r="N143" s="98" t="n">
        <x:f>H143/M143-1</x:f>
        <x:v>-0.03685571739055049</x:v>
      </x:c>
      <x:c r="O143" s="102" t="n">
        <x:f>MAX(O142,I143)</x:f>
        <x:v>1.3276272834597476</x:v>
      </x:c>
      <x:c r="P143" s="98" t="n">
        <x:f>I143/O143-1</x:f>
        <x:v>-0.031151298289675666</x:v>
      </x:c>
      <x:c r="Q143" s="102" t="n">
        <x:f>MAX(Q142,J143)</x:f>
        <x:v>1.1148681348592044</x:v>
      </x:c>
      <x:c r="R143" s="98" t="n">
        <x:f>J143/Q143-1</x:f>
        <x:v>-0.02466711947194611</x:v>
      </x:c>
      <x:c r="S143" s="102" t="n">
        <x:f>MAX(S142,K143)</x:f>
        <x:v>1.2185229145369108</x:v>
      </x:c>
      <x:c r="T143" s="98" t="n">
        <x:f>K143/S143-1</x:f>
        <x:v>-0.0819905393736231</x:v>
      </x:c>
      <x:c r="U143" s="102" t="n">
        <x:f>MAX(U142,L143)</x:f>
        <x:v>1.2127190322849162</x:v>
      </x:c>
      <x:c r="V143" s="98" t="n">
        <x:f>L143/U143-1</x:f>
        <x:v>-0.03088701054025167</x:v>
      </x:c>
      <x:c r="W143" s="101" t="n">
        <x:f>INDEX('Market Data'!$U145:$AL145,1,MATCH('Portfolio'!$B$6,'Market Data'!$U$5:$AL$5,0))</x:f>
        <x:v>-0.009197129548412897</x:v>
      </x:c>
      <x:c r="X143" s="101" t="n">
        <x:f>INDEX('Market Data'!$U145:$AL145,1,MATCH('Portfolio'!$B$7,'Market Data'!$U$5:$AL$5,0))</x:f>
        <x:v>-0.06994476750260314</x:v>
      </x:c>
      <x:c r="Y143" s="101" t="n">
        <x:f>INDEX('Market Data'!$U145:$AL145,1,MATCH('Portfolio'!$B$8,'Market Data'!$U$5:$AL$5,0))</x:f>
        <x:v>-0.029284331606202363</x:v>
      </x:c>
      <x:c r="Z143" s="101" t="n">
        <x:f>INDEX('Market Data'!$U145:$AL145,1,MATCH('Portfolio'!$B$9,'Market Data'!$U$5:$AL$5,0))</x:f>
        <x:v>0.008567588513295865</x:v>
      </x:c>
      <x:c r="AA143" s="101" t="n">
        <x:f>INDEX('Market Data'!$U145:$AL145,1,MATCH('Portfolio'!$B$10,'Market Data'!$U$5:$AL$5,0))</x:f>
        <x:v>0.009459838857765135</x:v>
      </x:c>
      <x:c r="AB143" s="101" t="n">
        <x:f>INDEX('Market Data'!$U145:$AL145,1,MATCH('Portfolio'!$B$11,'Market Data'!$U$5:$AL$5,0))</x:f>
        <x:v>0.011291560434900427</x:v>
      </x:c>
      <x:c r="AC143" s="101" t="n">
        <x:f>INDEX('Market Data'!$U145:$AL145,1,MATCH('Portfolio'!$B$12,'Market Data'!$U$5:$AL$5,0))</x:f>
        <x:v>0.0010228383237773642</x:v>
      </x:c>
      <x:c r="AD143" s="101" t="n">
        <x:f>INDEX('Market Data'!$U145:$AL145,1,MATCH('Portfolio'!$B$13,'Market Data'!$U$5:$AL$5,0))</x:f>
        <x:v>0.0010159657563921787</x:v>
      </x:c>
      <x:c r="AE143" s="101" t="n">
        <x:f>INDEX('Market Data'!$U145:$AL145,1,MATCH("SPY",'Market Data'!$U$5:$AL$5,0))</x:f>
        <x:v>0.0010159657563921787</x:v>
      </x:c>
      <x:c r="AF143" s="101" t="n">
        <x:f>INDEX('Market Data'!$U145:$AL145,1,MATCH("QQQ",'Market Data'!$U$5:$AL$5,0))</x:f>
        <x:v>-0.011171225588826994</x:v>
      </x:c>
      <x:c r="AG143" s="101" t="n">
        <x:f>INDEX('Market Data'!$U145:$AL145,1,MATCH("TLT",'Market Data'!$U$5:$AL$5,0))</x:f>
        <x:v>0.0009619017029653953</x:v>
      </x:c>
      <x:c r="AH143" s="101" t="n">
        <x:f>INDEX('Market Data'!$U145:$AL145,1,MATCH("HYG",'Market Data'!$U$5:$AL$5,0))</x:f>
        <x:v>0</x:v>
      </x:c>
      <x:c r="AI143" s="101" t="n">
        <x:f>INDEX('Market Data'!$U145:$AL145,1,MATCH("GLD",'Market Data'!$U$5:$AL$5,0))</x:f>
        <x:v>0.0010228383237773642</x:v>
      </x:c>
      <x:c r="AJ143" s="101" t="n">
        <x:f>INDEX('Market Data'!$U145:$AL145,1,MATCH("UUP",'Market Data'!$U$5:$AL$5,0))</x:f>
        <x:v>0.0007002961532798224</x:v>
      </x:c>
      <x:c r="AK143" s="101" t="n">
        <x:f>INDEX('Market Data'!$U145:$AL145,1,MATCH("USO",'Market Data'!$U$5:$AL$5,0))</x:f>
        <x:v>-0.020073144608880433</x:v>
      </x:c>
      <x:c r="AL143" s="101" t="n">
        <x:f>INDEX('Market Data'!$U145:$AL145,1,MATCH('Portfolio'!$D$20,'Market Data'!$U$5:$AL$5,0))</x:f>
        <x:v>0.0010159657563921787</x:v>
      </x:c>
      <x:c r="AM143" s="74" t="str"/>
      <x:c r="AN143" s="74"/>
      <x:c r="AO143" s="74"/>
      <x:c r="AP143" s="74"/>
      <x:c r="AQ143" s="74"/>
      <x:c r="AR143" s="74"/>
      <x:c r="AS143" s="74"/>
      <x:c r="AT143" s="11" t="n">
        <x:f>A143</x:f>
        <x:v>46227</x:v>
      </x:c>
      <x:c r="AU143" s="13" t="n">
        <x:f>B143</x:f>
        <x:v>-0.013630407378662177</x:v>
      </x:c>
      <x:c r="AV143" s="13" t="n">
        <x:f>'Market Data'!U145</x:f>
        <x:v>0.0010159657563921787</x:v>
      </x:c>
      <x:c r="AW143" s="13" t="n">
        <x:f>'Market Data'!W145-'Market Data'!U145</x:f>
        <x:v>-0.004165572220570013</x:v>
      </x:c>
      <x:c r="AX143" s="13" t="n">
        <x:f>'Market Data'!X145-'Market Data'!U145</x:f>
        <x:v>-0.025189410573566162</x:v>
      </x:c>
      <x:c r="AY143" s="13" t="n">
        <x:f>'Market Data'!Y145-'Market Data'!U145</x:f>
        <x:v>-0.005923991515434546</x:v>
      </x:c>
      <x:c r="AZ143" s="35" t="n">
        <x:f>AZ142*(1+AV143)</x:f>
        <x:v>1.0873675493811668</x:v>
      </x:c>
      <x:c r="BA143" s="35" t="n">
        <x:f>BA142*(1+AW143)</x:f>
        <x:v>1.0828488914034957</x:v>
      </x:c>
      <x:c r="BB143" s="35" t="n">
        <x:f>BB142*(1+AX143)</x:f>
        <x:v>1.125613549246056</x:v>
      </x:c>
      <x:c r="BC143" s="35" t="n">
        <x:f>BC142*(1+AY143)</x:f>
        <x:v>1.298199929577534</x:v>
      </x:c>
      <x:c r="BG143" s="13" t="n">
        <x:f>0.5*AI143+0.5*AK143</x:f>
        <x:v>-0.009525153142551535</x:v>
      </x:c>
      <x:c r="BH143" s="13" t="n">
        <x:f>0.5*AJ143-0.5*AG143</x:f>
        <x:v>-0.00013080277484278646</x:v>
      </x:c>
    </x:row>
    <x:row r="144">
      <x:c r="A144" s="100" t="n">
        <x:f>'Market Data'!A146</x:f>
        <x:v>46230</x:v>
      </x:c>
      <x:c r="B144" s="101" t="n">
        <x:f>'Portfolio'!$F$6*INDEX('Market Data'!$U146:$AL146,1,MATCH('Portfolio'!$B$6,'Market Data'!$U$5:$AL$5,0))+'Portfolio'!$F$7*INDEX('Market Data'!$U146:$AL146,1,MATCH('Portfolio'!$B$7,'Market Data'!$U$5:$AL$5,0))+'Portfolio'!$F$8*INDEX('Market Data'!$U146:$AL146,1,MATCH('Portfolio'!$B$8,'Market Data'!$U$5:$AL$5,0))+'Portfolio'!$F$9*INDEX('Market Data'!$U146:$AL146,1,MATCH('Portfolio'!$B$9,'Market Data'!$U$5:$AL$5,0))+'Portfolio'!$F$10*INDEX('Market Data'!$U146:$AL146,1,MATCH('Portfolio'!$B$10,'Market Data'!$U$5:$AL$5,0))+'Portfolio'!$F$11*INDEX('Market Data'!$U146:$AL146,1,MATCH('Portfolio'!$B$11,'Market Data'!$U$5:$AL$5,0))+'Portfolio'!$F$12*INDEX('Market Data'!$U146:$AL146,1,MATCH('Portfolio'!$B$12,'Market Data'!$U$5:$AL$5,0))+'Portfolio'!$F$13*INDEX('Market Data'!$U146:$AL146,1,MATCH('Portfolio'!$B$13,'Market Data'!$U$5:$AL$5,0))</x:f>
        <x:v>-0.013638254162478033</x:v>
      </x:c>
      <x:c r="C144" s="101" t="n">
        <x:f>-'Portfolio'!$D$24*INDEX('Market Data'!$U146:$AL146,1,MATCH('Portfolio'!$D$20,'Market Data'!$U$5:$AL$5,0))</x:f>
        <x:v>-0.00015932547847626846</x:v>
      </x:c>
      <x:c r="D144" s="101" t="n">
        <x:f>B144+C144</x:f>
        <x:v>-0.013797579640954303</x:v>
      </x:c>
      <x:c r="E144" s="101" t="n">
        <x:f>'Market Data'!U146</x:f>
        <x:v>0.00021661654234961247</x:v>
      </x:c>
      <x:c r="F144" s="101" t="n">
        <x:f>'Market Data'!V146</x:f>
        <x:v>-0.003083737064717651</x:v>
      </x:c>
      <x:c r="G144" s="101" t="n">
        <x:f>'Market Data'!W146</x:f>
        <x:v>0.005975806532120709</x:v>
      </x:c>
      <x:c r="H144" s="102" t="n">
        <x:f>H143*(1+B144)</x:f>
        <x:v>1.3428059207202039</x:v>
      </x:c>
      <x:c r="I144" s="102" t="n">
        <x:f>I143*(1+D144)</x:f>
        <x:v>1.2685225575852326</x:v>
      </x:c>
      <x:c r="J144" s="102" t="n">
        <x:f>J143*(1+E144)</x:f>
        <x:v>1.0876030911799768</x:v>
      </x:c>
      <x:c r="K144" s="102" t="n">
        <x:f>K143*(1+F144)</x:f>
        <x:v>1.1151660472604676</x:v>
      </x:c>
      <x:c r="L144" s="102" t="n">
        <x:f>L143*(1+G144)</x:f>
        <x:v>1.1822849036950787</x:v>
      </x:c>
      <x:c r="M144" s="102" t="n">
        <x:f>MAX(M143,H144)</x:f>
        <x:v>1.4134670077430953</x:v>
      </x:c>
      <x:c r="N144" s="98" t="n">
        <x:f>H144/M144-1</x:f>
        <x:v>-0.04999132391191574</x:v>
      </x:c>
      <x:c r="O144" s="102" t="n">
        <x:f>MAX(O143,I144)</x:f>
        <x:v>1.3276272834597476</x:v>
      </x:c>
      <x:c r="P144" s="98" t="n">
        <x:f>I144/O144-1</x:f>
        <x:v>-0.04451906541155903</x:v>
      </x:c>
      <x:c r="Q144" s="102" t="n">
        <x:f>MAX(Q143,J144)</x:f>
        <x:v>1.1148681348592044</x:v>
      </x:c>
      <x:c r="R144" s="98" t="n">
        <x:f>J144/Q144-1</x:f>
        <x:v>-0.024455846235726275</x:v>
      </x:c>
      <x:c r="S144" s="102" t="n">
        <x:f>MAX(S143,K144)</x:f>
        <x:v>1.2185229145369108</x:v>
      </x:c>
      <x:c r="T144" s="98" t="n">
        <x:f>K144/S144-1</x:f>
        <x:v>-0.08482143917311802</x:v>
      </x:c>
      <x:c r="U144" s="102" t="n">
        <x:f>MAX(U143,L144)</x:f>
        <x:v>1.2127190322849162</x:v>
      </x:c>
      <x:c r="V144" s="98" t="n">
        <x:f>L144/U144-1</x:f>
        <x:v>-0.025095778807475155</x:v>
      </x:c>
      <x:c r="W144" s="101" t="n">
        <x:f>INDEX('Market Data'!$U146:$AL146,1,MATCH('Portfolio'!$B$6,'Market Data'!$U$5:$AL$5,0))</x:f>
        <x:v>-0.049941969592287916</x:v>
      </x:c>
      <x:c r="X144" s="101" t="n">
        <x:f>INDEX('Market Data'!$U146:$AL146,1,MATCH('Portfolio'!$B$7,'Market Data'!$U$5:$AL$5,0))</x:f>
        <x:v>-0.022531081736209768</x:v>
      </x:c>
      <x:c r="Y144" s="101" t="n">
        <x:f>INDEX('Market Data'!$U146:$AL146,1,MATCH('Portfolio'!$B$8,'Market Data'!$U$5:$AL$5,0))</x:f>
        <x:v>-0.010708707071854784</x:v>
      </x:c>
      <x:c r="Z144" s="101" t="n">
        <x:f>INDEX('Market Data'!$U146:$AL146,1,MATCH('Portfolio'!$B$9,'Market Data'!$U$5:$AL$5,0))</x:f>
        <x:v>0.0012541065089046732</x:v>
      </x:c>
      <x:c r="AA144" s="101" t="n">
        <x:f>INDEX('Market Data'!$U146:$AL146,1,MATCH('Portfolio'!$B$10,'Market Data'!$U$5:$AL$5,0))</x:f>
        <x:v>0.008465277948779049</x:v>
      </x:c>
      <x:c r="AB144" s="101" t="n">
        <x:f>INDEX('Market Data'!$U146:$AL146,1,MATCH('Portfolio'!$B$11,'Market Data'!$U$5:$AL$5,0))</x:f>
        <x:v>0.017699953236169463</x:v>
      </x:c>
      <x:c r="AC144" s="101" t="n">
        <x:f>INDEX('Market Data'!$U146:$AL146,1,MATCH('Portfolio'!$B$12,'Market Data'!$U$5:$AL$5,0))</x:f>
        <x:v>0.007340712640850455</x:v>
      </x:c>
      <x:c r="AD144" s="101" t="n">
        <x:f>INDEX('Market Data'!$U146:$AL146,1,MATCH('Portfolio'!$B$13,'Market Data'!$U$5:$AL$5,0))</x:f>
        <x:v>0.00021661654234961247</x:v>
      </x:c>
      <x:c r="AE144" s="101" t="n">
        <x:f>INDEX('Market Data'!$U146:$AL146,1,MATCH("SPY",'Market Data'!$U$5:$AL$5,0))</x:f>
        <x:v>0.00021661654234961247</x:v>
      </x:c>
      <x:c r="AF144" s="101" t="n">
        <x:f>INDEX('Market Data'!$U146:$AL146,1,MATCH("QQQ",'Market Data'!$U$5:$AL$5,0))</x:f>
        <x:v>-0.003083737064717651</x:v>
      </x:c>
      <x:c r="AG144" s="101" t="n">
        <x:f>INDEX('Market Data'!$U146:$AL146,1,MATCH("TLT",'Market Data'!$U$5:$AL$5,0))</x:f>
        <x:v>0.006006015991534719</x:v>
      </x:c>
      <x:c r="AH144" s="101" t="n">
        <x:f>INDEX('Market Data'!$U146:$AL146,1,MATCH("HYG",'Market Data'!$U$5:$AL$5,0))</x:f>
        <x:v>0.0005048484029461786</x:v>
      </x:c>
      <x:c r="AI144" s="101" t="n">
        <x:f>INDEX('Market Data'!$U146:$AL146,1,MATCH("GLD",'Market Data'!$U$5:$AL$5,0))</x:f>
        <x:v>0.007340712640850455</x:v>
      </x:c>
      <x:c r="AJ144" s="101" t="n">
        <x:f>INDEX('Market Data'!$U146:$AL146,1,MATCH("UUP",'Market Data'!$U$5:$AL$5,0))</x:f>
        <x:v>0.0006998060817726692</x:v>
      </x:c>
      <x:c r="AK144" s="101" t="n">
        <x:f>INDEX('Market Data'!$U146:$AL146,1,MATCH("USO",'Market Data'!$U$5:$AL$5,0))</x:f>
        <x:v>-0.08727778251587726</x:v>
      </x:c>
      <x:c r="AL144" s="101" t="n">
        <x:f>INDEX('Market Data'!$U146:$AL146,1,MATCH('Portfolio'!$D$20,'Market Data'!$U$5:$AL$5,0))</x:f>
        <x:v>0.00021661654234961247</x:v>
      </x:c>
      <x:c r="AM144" s="74" t="str"/>
      <x:c r="AN144" s="74"/>
      <x:c r="AO144" s="74"/>
      <x:c r="AP144" s="74"/>
      <x:c r="AQ144" s="74"/>
      <x:c r="AR144" s="74"/>
      <x:c r="AS144" s="74"/>
      <x:c r="AT144" s="11" t="n">
        <x:f>A144</x:f>
        <x:v>46230</x:v>
      </x:c>
      <x:c r="AU144" s="13" t="n">
        <x:f>B144</x:f>
        <x:v>-0.013638254162478033</x:v>
      </x:c>
      <x:c r="AV144" s="13" t="n">
        <x:f>'Market Data'!U146</x:f>
        <x:v>0.00021661654234961247</x:v>
      </x:c>
      <x:c r="AW144" s="13" t="n">
        <x:f>'Market Data'!W146-'Market Data'!U146</x:f>
        <x:v>0.005759189989771096</x:v>
      </x:c>
      <x:c r="AX144" s="13" t="n">
        <x:f>'Market Data'!X146-'Market Data'!U146</x:f>
        <x:v>-0.013467860006651788</x:v>
      </x:c>
      <x:c r="AY144" s="13" t="n">
        <x:f>'Market Data'!Y146-'Market Data'!U146</x:f>
        <x:v>0.0034825781150185087</x:v>
      </x:c>
      <x:c r="AZ144" s="35" t="n">
        <x:f>AZ143*(1+AV144)</x:f>
        <x:v>1.0876030911799768</x:v>
      </x:c>
      <x:c r="BA144" s="35" t="n">
        <x:f>BA143*(1+AW144)</x:f>
        <x:v>1.0890852238993014</x:v>
      </x:c>
      <x:c r="BB144" s="35" t="n">
        <x:f>BB143*(1+AX144)</x:f>
        <x:v>1.1104539435432197</x:v>
      </x:c>
      <x:c r="BC144" s="35" t="n">
        <x:f>BC143*(1+AY144)</x:f>
        <x:v>1.3027210122411992</x:v>
      </x:c>
      <x:c r="BG144" s="13" t="n">
        <x:f>0.5*AI144+0.5*AK144</x:f>
        <x:v>-0.0399685349375134</x:v>
      </x:c>
      <x:c r="BH144" s="13" t="n">
        <x:f>0.5*AJ144-0.5*AG144</x:f>
        <x:v>-0.002653104954881025</x:v>
      </x:c>
    </x:row>
    <x:row r="145">
      <x:c r="A145" s="100" t="n">
        <x:f>'Market Data'!A147</x:f>
        <x:v>46231</x:v>
      </x:c>
      <x:c r="B145" s="101" t="n">
        <x:f>'Portfolio'!$F$6*INDEX('Market Data'!$U147:$AL147,1,MATCH('Portfolio'!$B$6,'Market Data'!$U$5:$AL$5,0))+'Portfolio'!$F$7*INDEX('Market Data'!$U147:$AL147,1,MATCH('Portfolio'!$B$7,'Market Data'!$U$5:$AL$5,0))+'Portfolio'!$F$8*INDEX('Market Data'!$U147:$AL147,1,MATCH('Portfolio'!$B$8,'Market Data'!$U$5:$AL$5,0))+'Portfolio'!$F$9*INDEX('Market Data'!$U147:$AL147,1,MATCH('Portfolio'!$B$9,'Market Data'!$U$5:$AL$5,0))+'Portfolio'!$F$10*INDEX('Market Data'!$U147:$AL147,1,MATCH('Portfolio'!$B$10,'Market Data'!$U$5:$AL$5,0))+'Portfolio'!$F$11*INDEX('Market Data'!$U147:$AL147,1,MATCH('Portfolio'!$B$11,'Market Data'!$U$5:$AL$5,0))+'Portfolio'!$F$12*INDEX('Market Data'!$U147:$AL147,1,MATCH('Portfolio'!$B$12,'Market Data'!$U$5:$AL$5,0))+'Portfolio'!$F$13*INDEX('Market Data'!$U147:$AL147,1,MATCH('Portfolio'!$B$13,'Market Data'!$U$5:$AL$5,0))</x:f>
        <x:v>-0.011343677027226209</x:v>
      </x:c>
      <x:c r="C145" s="101" t="n">
        <x:f>-'Portfolio'!$D$24*INDEX('Market Data'!$U147:$AL147,1,MATCH('Portfolio'!$D$20,'Market Data'!$U$5:$AL$5,0))</x:f>
        <x:v>-0.0017613952553570367</x:v>
      </x:c>
      <x:c r="D145" s="101" t="n">
        <x:f>B145+C145</x:f>
        <x:v>-0.013105072282583246</x:v>
      </x:c>
      <x:c r="E145" s="101" t="n">
        <x:f>'Market Data'!U147</x:f>
        <x:v>0.0023947666975516757</x:v>
      </x:c>
      <x:c r="F145" s="101" t="n">
        <x:f>'Market Data'!V147</x:f>
        <x:v>-0.009719704641810822</x:v>
      </x:c>
      <x:c r="G145" s="101" t="n">
        <x:f>'Market Data'!W147</x:f>
        <x:v>0.001570446769856071</x:v>
      </x:c>
      <x:c r="H145" s="102" t="n">
        <x:f>H144*(1+B145)</x:f>
        <x:v>1.3275735640453068</x:v>
      </x:c>
      <x:c r="I145" s="102" t="n">
        <x:f>I144*(1+D145)</x:f>
        <x:v>1.2518984777759907</x:v>
      </x:c>
      <x:c r="J145" s="102" t="n">
        <x:f>J144*(1+E145)</x:f>
        <x:v>1.090207646842889</x:v>
      </x:c>
      <x:c r="K145" s="102" t="n">
        <x:f>K144*(1+F145)</x:f>
        <x:v>1.1043269626545202</x:v>
      </x:c>
      <x:c r="L145" s="102" t="n">
        <x:f>L144*(1+G145)</x:f>
        <x:v>1.1841416192031362</x:v>
      </x:c>
      <x:c r="M145" s="102" t="n">
        <x:f>MAX(M144,H145)</x:f>
        <x:v>1.4134670077430953</x:v>
      </x:c>
      <x:c r="N145" s="98" t="n">
        <x:f>H145/M145-1</x:f>
        <x:v>-0.06076791550652172</x:v>
      </x:c>
      <x:c r="O145" s="102" t="n">
        <x:f>MAX(O144,I145)</x:f>
        <x:v>1.3276272834597476</x:v>
      </x:c>
      <x:c r="P145" s="98" t="n">
        <x:f>I145/O145-1</x:f>
        <x:v>-0.05704071212397077</x:v>
      </x:c>
      <x:c r="Q145" s="102" t="n">
        <x:f>MAX(Q144,J145)</x:f>
        <x:v>1.1148681348592044</x:v>
      </x:c>
      <x:c r="R145" s="98" t="n">
        <x:f>J145/Q145-1</x:f>
        <x:v>-0.02211964558430024</x:v>
      </x:c>
      <x:c r="S145" s="102" t="n">
        <x:f>MAX(S144,K145)</x:f>
        <x:v>1.2185229145369108</x:v>
      </x:c>
      <x:c r="T145" s="98" t="n">
        <x:f>K145/S145-1</x:f>
        <x:v>-0.09371670447887281</x:v>
      </x:c>
      <x:c r="U145" s="102" t="n">
        <x:f>MAX(U144,L145)</x:f>
        <x:v>1.2127190322849162</x:v>
      </x:c>
      <x:c r="V145" s="98" t="n">
        <x:f>L145/U145-1</x:f>
        <x:v>-0.023564743622384254</x:v>
      </x:c>
      <x:c r="W145" s="101" t="n">
        <x:f>INDEX('Market Data'!$U147:$AL147,1,MATCH('Portfolio'!$B$6,'Market Data'!$U$5:$AL$5,0))</x:f>
        <x:v>0.002544370625660486</x:v>
      </x:c>
      <x:c r="X145" s="101" t="n">
        <x:f>INDEX('Market Data'!$U147:$AL147,1,MATCH('Portfolio'!$B$7,'Market Data'!$U$5:$AL$5,0))</x:f>
        <x:v>-0.08850253480315828</x:v>
      </x:c>
      <x:c r="Y145" s="101" t="n">
        <x:f>INDEX('Market Data'!$U147:$AL147,1,MATCH('Portfolio'!$B$8,'Market Data'!$U$5:$AL$5,0))</x:f>
        <x:v>-0.016988678150449688</x:v>
      </x:c>
      <x:c r="Z145" s="101" t="n">
        <x:f>INDEX('Market Data'!$U147:$AL147,1,MATCH('Portfolio'!$B$9,'Market Data'!$U$5:$AL$5,0))</x:f>
        <x:v>0.01931477416383287</x:v>
      </x:c>
      <x:c r="AA145" s="101" t="n">
        <x:f>INDEX('Market Data'!$U147:$AL147,1,MATCH('Portfolio'!$B$10,'Market Data'!$U$5:$AL$5,0))</x:f>
        <x:v>0.003116185607869415</x:v>
      </x:c>
      <x:c r="AB145" s="101" t="n">
        <x:f>INDEX('Market Data'!$U147:$AL147,1,MATCH('Portfolio'!$B$11,'Market Data'!$U$5:$AL$5,0))</x:f>
        <x:v>0.015763256615952903</x:v>
      </x:c>
      <x:c r="AC145" s="101" t="n">
        <x:f>INDEX('Market Data'!$U147:$AL147,1,MATCH('Portfolio'!$B$12,'Market Data'!$U$5:$AL$5,0))</x:f>
        <x:v>-0.01404054586409964</x:v>
      </x:c>
      <x:c r="AD145" s="101" t="n">
        <x:f>INDEX('Market Data'!$U147:$AL147,1,MATCH('Portfolio'!$B$13,'Market Data'!$U$5:$AL$5,0))</x:f>
        <x:v>0.0023947666975516757</x:v>
      </x:c>
      <x:c r="AE145" s="101" t="n">
        <x:f>INDEX('Market Data'!$U147:$AL147,1,MATCH("SPY",'Market Data'!$U$5:$AL$5,0))</x:f>
        <x:v>0.0023947666975516757</x:v>
      </x:c>
      <x:c r="AF145" s="101" t="n">
        <x:f>INDEX('Market Data'!$U147:$AL147,1,MATCH("QQQ",'Market Data'!$U$5:$AL$5,0))</x:f>
        <x:v>-0.009719704641810822</x:v>
      </x:c>
      <x:c r="AG145" s="101" t="n">
        <x:f>INDEX('Market Data'!$U147:$AL147,1,MATCH("TLT",'Market Data'!$U$5:$AL$5,0))</x:f>
        <x:v>0.005850800009034485</x:v>
      </x:c>
      <x:c r="AH145" s="101" t="n">
        <x:f>INDEX('Market Data'!$U147:$AL147,1,MATCH("HYG",'Market Data'!$U$5:$AL$5,0))</x:f>
        <x:v>0.0018921532914502048</x:v>
      </x:c>
      <x:c r="AI145" s="101" t="n">
        <x:f>INDEX('Market Data'!$U147:$AL147,1,MATCH("GLD",'Market Data'!$U$5:$AL$5,0))</x:f>
        <x:v>-0.01404054586409964</x:v>
      </x:c>
      <x:c r="AJ145" s="101" t="n">
        <x:f>INDEX('Market Data'!$U147:$AL147,1,MATCH("UUP",'Market Data'!$U$5:$AL$5,0))</x:f>
        <x:v>-0.0006993166956958952</x:v>
      </x:c>
      <x:c r="AK145" s="101" t="n">
        <x:f>INDEX('Market Data'!$U147:$AL147,1,MATCH("USO",'Market Data'!$U$5:$AL$5,0))</x:f>
        <x:v>-0.03422574702907066</x:v>
      </x:c>
      <x:c r="AL145" s="101" t="n">
        <x:f>INDEX('Market Data'!$U147:$AL147,1,MATCH('Portfolio'!$D$20,'Market Data'!$U$5:$AL$5,0))</x:f>
        <x:v>0.0023947666975516757</x:v>
      </x:c>
      <x:c r="AM145" s="74" t="str"/>
      <x:c r="AN145" s="74"/>
      <x:c r="AO145" s="74"/>
      <x:c r="AP145" s="74"/>
      <x:c r="AQ145" s="74"/>
      <x:c r="AR145" s="74"/>
      <x:c r="AS145" s="74"/>
      <x:c r="AT145" s="11" t="n">
        <x:f>A145</x:f>
        <x:v>46231</x:v>
      </x:c>
      <x:c r="AU145" s="13" t="n">
        <x:f>B145</x:f>
        <x:v>-0.011343677027226209</x:v>
      </x:c>
      <x:c r="AV145" s="13" t="n">
        <x:f>'Market Data'!U147</x:f>
        <x:v>0.0023947666975516757</x:v>
      </x:c>
      <x:c r="AW145" s="13" t="n">
        <x:f>'Market Data'!W147-'Market Data'!U147</x:f>
        <x:v>-0.0008243199276956048</x:v>
      </x:c>
      <x:c r="AX145" s="13" t="n">
        <x:f>'Market Data'!X147-'Market Data'!U147</x:f>
        <x:v>-0.035504212650626976</x:v>
      </x:c>
      <x:c r="AY145" s="13" t="n">
        <x:f>'Market Data'!Y147-'Market Data'!U147</x:f>
        <x:v>-0.011352634934447492</x:v>
      </x:c>
      <x:c r="AZ145" s="35" t="n">
        <x:f>AZ144*(1+AV145)</x:f>
        <x:v>1.090207646842889</x:v>
      </x:c>
      <x:c r="BA145" s="35" t="n">
        <x:f>BA144*(1+AW145)</x:f>
        <x:v>1.0881874692462823</x:v>
      </x:c>
      <x:c r="BB145" s="35" t="n">
        <x:f>BB144*(1+AX145)</x:f>
        <x:v>1.071028150592934</x:v>
      </x:c>
      <x:c r="BC145" s="35" t="n">
        <x:f>BC144*(1+AY145)</x:f>
        <x:v>1.287931696167791</x:v>
      </x:c>
      <x:c r="BG145" s="13" t="n">
        <x:f>0.5*AI145+0.5*AK145</x:f>
        <x:v>-0.024133146446585152</x:v>
      </x:c>
      <x:c r="BH145" s="13" t="n">
        <x:f>0.5*AJ145-0.5*AG145</x:f>
        <x:v>-0.00327505835236519</x:v>
      </x:c>
    </x:row>
    <x:row r="146">
      <x:c r="A146" s="100" t="n">
        <x:f>'Market Data'!A148</x:f>
        <x:v>46232</x:v>
      </x:c>
      <x:c r="B146" s="101" t="n">
        <x:f>'Portfolio'!$F$6*INDEX('Market Data'!$U148:$AL148,1,MATCH('Portfolio'!$B$6,'Market Data'!$U$5:$AL$5,0))+'Portfolio'!$F$7*INDEX('Market Data'!$U148:$AL148,1,MATCH('Portfolio'!$B$7,'Market Data'!$U$5:$AL$5,0))+'Portfolio'!$F$8*INDEX('Market Data'!$U148:$AL148,1,MATCH('Portfolio'!$B$8,'Market Data'!$U$5:$AL$5,0))+'Portfolio'!$F$9*INDEX('Market Data'!$U148:$AL148,1,MATCH('Portfolio'!$B$9,'Market Data'!$U$5:$AL$5,0))+'Portfolio'!$F$10*INDEX('Market Data'!$U148:$AL148,1,MATCH('Portfolio'!$B$10,'Market Data'!$U$5:$AL$5,0))+'Portfolio'!$F$11*INDEX('Market Data'!$U148:$AL148,1,MATCH('Portfolio'!$B$11,'Market Data'!$U$5:$AL$5,0))+'Portfolio'!$F$12*INDEX('Market Data'!$U148:$AL148,1,MATCH('Portfolio'!$B$12,'Market Data'!$U$5:$AL$5,0))+'Portfolio'!$F$13*INDEX('Market Data'!$U148:$AL148,1,MATCH('Portfolio'!$B$13,'Market Data'!$U$5:$AL$5,0))</x:f>
        <x:v>-0.035472592300338446</x:v>
      </x:c>
      <x:c r="C146" s="101" t="n">
        <x:f>-'Portfolio'!$D$24*INDEX('Market Data'!$U148:$AL148,1,MATCH('Portfolio'!$D$20,'Market Data'!$U$5:$AL$5,0))</x:f>
        <x:v>0.01131775076388086</x:v>
      </x:c>
      <x:c r="D146" s="101" t="n">
        <x:f>B146+C146</x:f>
        <x:v>-0.024154841536457586</x:v>
      </x:c>
      <x:c r="E146" s="101" t="n">
        <x:f>'Market Data'!U148</x:f>
        <x:v>-0.015387445003102407</x:v>
      </x:c>
      <x:c r="F146" s="101" t="n">
        <x:f>'Market Data'!V148</x:f>
        <x:v>-0.0203704125369063</x:v>
      </x:c>
      <x:c r="G146" s="101" t="n">
        <x:f>'Market Data'!W148</x:f>
        <x:v>-0.016361521243090094</x:v>
      </x:c>
      <x:c r="H146" s="102" t="n">
        <x:f>H145*(1+B146)</x:f>
        <x:v>1.2804810882592204</x:v>
      </x:c>
      <x:c r="I146" s="102" t="n">
        <x:f>I145*(1+D146)</x:f>
        <x:v>1.221659068425579</x:v>
      </x:c>
      <x:c r="J146" s="102" t="n">
        <x:f>J145*(1+E146)</x:f>
        <x:v>1.0734321366351323</x:v>
      </x:c>
      <x:c r="K146" s="102" t="n">
        <x:f>K145*(1+F146)</x:f>
        <x:v>1.081831366849619</x:v>
      </x:c>
      <x:c r="L146" s="102" t="n">
        <x:f>L145*(1+G146)</x:f>
        <x:v>1.164767260945717</x:v>
      </x:c>
      <x:c r="M146" s="102" t="n">
        <x:f>MAX(M145,H146)</x:f>
        <x:v>1.4134670077430953</x:v>
      </x:c>
      <x:c r="N146" s="98" t="n">
        <x:f>H146/M146-1</x:f>
        <x:v>-0.09408491231515592</x:v>
      </x:c>
      <x:c r="O146" s="102" t="n">
        <x:f>MAX(O145,I146)</x:f>
        <x:v>1.3276272834597476</x:v>
      </x:c>
      <x:c r="P146" s="98" t="n">
        <x:f>I146/O146-1</x:f>
        <x:v>-0.0798177442979473</x:v>
      </x:c>
      <x:c r="Q146" s="102" t="n">
        <x:f>MAX(Q145,J146)</x:f>
        <x:v>1.1148681348592044</x:v>
      </x:c>
      <x:c r="R146" s="98" t="n">
        <x:f>J146/Q146-1</x:f>
        <x:v>-0.03716672575748614</x:v>
      </x:c>
      <x:c r="S146" s="102" t="n">
        <x:f>MAX(S145,K146)</x:f>
        <x:v>1.2185229145369108</x:v>
      </x:c>
      <x:c r="T146" s="98" t="n">
        <x:f>K146/S146-1</x:f>
        <x:v>-0.11217806908394523</x:v>
      </x:c>
      <x:c r="U146" s="102" t="n">
        <x:f>MAX(U145,L146)</x:f>
        <x:v>1.2127190322849162</x:v>
      </x:c>
      <x:c r="V146" s="98" t="n">
        <x:f>L146/U146-1</x:f>
        <x:v>-0.039540709812108776</x:v>
      </x:c>
      <x:c r="W146" s="101" t="n">
        <x:f>INDEX('Market Data'!$U148:$AL148,1,MATCH('Portfolio'!$B$6,'Market Data'!$U$5:$AL$5,0))</x:f>
        <x:v>-0.03553117296548236</x:v>
      </x:c>
      <x:c r="X146" s="101" t="n">
        <x:f>INDEX('Market Data'!$U148:$AL148,1,MATCH('Portfolio'!$B$7,'Market Data'!$U$5:$AL$5,0))</x:f>
        <x:v>-0.09936263925250777</x:v>
      </x:c>
      <x:c r="Y146" s="101" t="n">
        <x:f>INDEX('Market Data'!$U148:$AL148,1,MATCH('Portfolio'!$B$8,'Market Data'!$U$5:$AL$5,0))</x:f>
        <x:v>-0.044964366161007296</x:v>
      </x:c>
      <x:c r="Z146" s="101" t="n">
        <x:f>INDEX('Market Data'!$U148:$AL148,1,MATCH('Portfolio'!$B$9,'Market Data'!$U$5:$AL$5,0))</x:f>
        <x:v>-0.008716580249962469</x:v>
      </x:c>
      <x:c r="AA146" s="101" t="n">
        <x:f>INDEX('Market Data'!$U148:$AL148,1,MATCH('Portfolio'!$B$10,'Market Data'!$U$5:$AL$5,0))</x:f>
        <x:v>-0.035263514006347974</x:v>
      </x:c>
      <x:c r="AB146" s="101" t="n">
        <x:f>INDEX('Market Data'!$U148:$AL148,1,MATCH('Portfolio'!$B$11,'Market Data'!$U$5:$AL$5,0))</x:f>
        <x:v>0.0077076000696367775</x:v>
      </x:c>
      <x:c r="AC146" s="101" t="n">
        <x:f>INDEX('Market Data'!$U148:$AL148,1,MATCH('Portfolio'!$B$12,'Market Data'!$U$5:$AL$5,0))</x:f>
        <x:v>0.004629481218515252</x:v>
      </x:c>
      <x:c r="AD146" s="101" t="n">
        <x:f>INDEX('Market Data'!$U148:$AL148,1,MATCH('Portfolio'!$B$13,'Market Data'!$U$5:$AL$5,0))</x:f>
        <x:v>-0.015387445003102407</x:v>
      </x:c>
      <x:c r="AE146" s="101" t="n">
        <x:f>INDEX('Market Data'!$U148:$AL148,1,MATCH("SPY",'Market Data'!$U$5:$AL$5,0))</x:f>
        <x:v>-0.015387445003102407</x:v>
      </x:c>
      <x:c r="AF146" s="101" t="n">
        <x:f>INDEX('Market Data'!$U148:$AL148,1,MATCH("QQQ",'Market Data'!$U$5:$AL$5,0))</x:f>
        <x:v>-0.0203704125369063</x:v>
      </x:c>
      <x:c r="AG146" s="101" t="n">
        <x:f>INDEX('Market Data'!$U148:$AL148,1,MATCH("TLT",'Market Data'!$U$5:$AL$5,0))</x:f>
        <x:v>-0.016500526780552027</x:v>
      </x:c>
      <x:c r="AH146" s="101" t="n">
        <x:f>INDEX('Market Data'!$U148:$AL148,1,MATCH("HYG",'Market Data'!$U$5:$AL$5,0))</x:f>
        <x:v>-0.002266334594457131</x:v>
      </x:c>
      <x:c r="AI146" s="101" t="n">
        <x:f>INDEX('Market Data'!$U148:$AL148,1,MATCH("GLD",'Market Data'!$U$5:$AL$5,0))</x:f>
        <x:v>0.004629481218515252</x:v>
      </x:c>
      <x:c r="AJ146" s="101" t="n">
        <x:f>INDEX('Market Data'!$U148:$AL148,1,MATCH("UUP",'Market Data'!$U$5:$AL$5,0))</x:f>
        <x:v>-0.005598315179819013</x:v>
      </x:c>
      <x:c r="AK146" s="101" t="n">
        <x:f>INDEX('Market Data'!$U148:$AL148,1,MATCH("USO",'Market Data'!$U$5:$AL$5,0))</x:f>
        <x:v>0.07320109429163102</x:v>
      </x:c>
      <x:c r="AL146" s="101" t="n">
        <x:f>INDEX('Market Data'!$U148:$AL148,1,MATCH('Portfolio'!$D$20,'Market Data'!$U$5:$AL$5,0))</x:f>
        <x:v>-0.015387445003102407</x:v>
      </x:c>
      <x:c r="AM146" s="74" t="str"/>
      <x:c r="AN146" s="74"/>
      <x:c r="AO146" s="74"/>
      <x:c r="AP146" s="74"/>
      <x:c r="AQ146" s="74"/>
      <x:c r="AR146" s="74"/>
      <x:c r="AS146" s="74"/>
      <x:c r="AT146" s="11" t="n">
        <x:f>A146</x:f>
        <x:v>46232</x:v>
      </x:c>
      <x:c r="AU146" s="13" t="n">
        <x:f>B146</x:f>
        <x:v>-0.035472592300338446</x:v>
      </x:c>
      <x:c r="AV146" s="13" t="n">
        <x:f>'Market Data'!U148</x:f>
        <x:v>-0.015387445003102407</x:v>
      </x:c>
      <x:c r="AW146" s="13" t="n">
        <x:f>'Market Data'!W148-'Market Data'!U148</x:f>
        <x:v>-0.0009740762399876868</x:v>
      </x:c>
      <x:c r="AX146" s="13" t="n">
        <x:f>'Market Data'!X148-'Market Data'!U148</x:f>
        <x:v>-0.016119116710733405</x:v>
      </x:c>
      <x:c r="AY146" s="13" t="n">
        <x:f>'Market Data'!Y148-'Market Data'!U148</x:f>
        <x:v>-0.012710275954075922</x:v>
      </x:c>
      <x:c r="AZ146" s="35" t="n">
        <x:f>AZ145*(1+AV146)</x:f>
        <x:v>1.0734321366351323</x:v>
      </x:c>
      <x:c r="BA146" s="35" t="n">
        <x:f>BA145*(1+AW146)</x:f>
        <x:v>1.087127491687837</x:v>
      </x:c>
      <x:c r="BB146" s="35" t="n">
        <x:f>BB145*(1+AX146)</x:f>
        <x:v>1.0537641228330454</x:v>
      </x:c>
      <x:c r="BC146" s="35" t="n">
        <x:f>BC145*(1+AY146)</x:f>
        <x:v>1.2715617288994971</x:v>
      </x:c>
      <x:c r="BG146" s="13" t="n">
        <x:f>0.5*AI146+0.5*AK146</x:f>
        <x:v>0.038915287755073136</x:v>
      </x:c>
      <x:c r="BH146" s="13" t="n">
        <x:f>0.5*AJ146-0.5*AG146</x:f>
        <x:v>0.005451105800366507</x:v>
      </x:c>
    </x:row>
    <x:row r="147">
      <x:c r="A147" s="100" t="n">
        <x:f>'Market Data'!A149</x:f>
        <x:v>46233</x:v>
      </x:c>
      <x:c r="B147" s="101" t="n">
        <x:f>'Portfolio'!$F$6*INDEX('Market Data'!$U149:$AL149,1,MATCH('Portfolio'!$B$6,'Market Data'!$U$5:$AL$5,0))+'Portfolio'!$F$7*INDEX('Market Data'!$U149:$AL149,1,MATCH('Portfolio'!$B$7,'Market Data'!$U$5:$AL$5,0))+'Portfolio'!$F$8*INDEX('Market Data'!$U149:$AL149,1,MATCH('Portfolio'!$B$8,'Market Data'!$U$5:$AL$5,0))+'Portfolio'!$F$9*INDEX('Market Data'!$U149:$AL149,1,MATCH('Portfolio'!$B$9,'Market Data'!$U$5:$AL$5,0))+'Portfolio'!$F$10*INDEX('Market Data'!$U149:$AL149,1,MATCH('Portfolio'!$B$10,'Market Data'!$U$5:$AL$5,0))+'Portfolio'!$F$11*INDEX('Market Data'!$U149:$AL149,1,MATCH('Portfolio'!$B$11,'Market Data'!$U$5:$AL$5,0))+'Portfolio'!$F$12*INDEX('Market Data'!$U149:$AL149,1,MATCH('Portfolio'!$B$12,'Market Data'!$U$5:$AL$5,0))+'Portfolio'!$F$13*INDEX('Market Data'!$U149:$AL149,1,MATCH('Portfolio'!$B$13,'Market Data'!$U$5:$AL$5,0))</x:f>
        <x:v>0.03931903549060975</x:v>
      </x:c>
      <x:c r="C147" s="101" t="n">
        <x:f>-'Portfolio'!$D$24*INDEX('Market Data'!$U149:$AL149,1,MATCH('Portfolio'!$D$20,'Market Data'!$U$5:$AL$5,0))</x:f>
        <x:v>-0.012331514975649046</x:v>
      </x:c>
      <x:c r="D147" s="101" t="n">
        <x:f>B147+C147</x:f>
        <x:v>0.026987520514960704</x:v>
      </x:c>
      <x:c r="E147" s="101" t="n">
        <x:f>'Market Data'!U149</x:f>
        <x:v>0.01676574369337569</x:v>
      </x:c>
      <x:c r="F147" s="101" t="n">
        <x:f>'Market Data'!V149</x:f>
        <x:v>0.032974185798204436</x:v>
      </x:c>
      <x:c r="G147" s="101" t="n">
        <x:f>'Market Data'!W149</x:f>
        <x:v>0.01393073862051919</x:v>
      </x:c>
      <x:c r="H147" s="102" t="n">
        <x:f>H146*(1+B147)</x:f>
        <x:v>1.3308283696135392</x:v>
      </x:c>
      <x:c r="I147" s="102" t="n">
        <x:f>I146*(1+D147)</x:f>
        <x:v>1.2546286175970023</x:v>
      </x:c>
      <x:c r="J147" s="102" t="n">
        <x:f>J146*(1+E147)</x:f>
        <x:v>1.0914290247101894</x:v>
      </x:c>
      <x:c r="K147" s="102" t="n">
        <x:f>K146*(1+F147)</x:f>
        <x:v>1.1175038753424438</x:v>
      </x:c>
      <x:c r="L147" s="102" t="n">
        <x:f>L146*(1+G147)</x:f>
        <x:v>1.1809933292116899</x:v>
      </x:c>
      <x:c r="M147" s="102" t="n">
        <x:f>MAX(M146,H147)</x:f>
        <x:v>1.4134670077430953</x:v>
      </x:c>
      <x:c r="N147" s="98" t="n">
        <x:f>H147/M147-1</x:f>
        <x:v>-0.05846520483099671</x:v>
      </x:c>
      <x:c r="O147" s="102" t="n">
        <x:f>MAX(O146,I147)</x:f>
        <x:v>1.3276272834597476</x:v>
      </x:c>
      <x:c r="P147" s="98" t="n">
        <x:f>I147/O147-1</x:f>
        <x:v>-0.054984306794685245</x:v>
      </x:c>
      <x:c r="Q147" s="102" t="n">
        <x:f>MAX(Q146,J147)</x:f>
        <x:v>1.1148681348592044</x:v>
      </x:c>
      <x:c r="R147" s="98" t="n">
        <x:f>J147/Q147-1</x:f>
        <x:v>-0.021024109862082585</x:v>
      </x:c>
      <x:c r="S147" s="102" t="n">
        <x:f>MAX(S146,K147)</x:f>
        <x:v>1.2185229145369108</x:v>
      </x:c>
      <x:c r="T147" s="98" t="n">
        <x:f>K147/S147-1</x:f>
        <x:v>-0.08290286377819855</x:v>
      </x:c>
      <x:c r="U147" s="102" t="n">
        <x:f>MAX(U146,L147)</x:f>
        <x:v>1.2127190322849162</x:v>
      </x:c>
      <x:c r="V147" s="98" t="n">
        <x:f>L147/U147-1</x:f>
        <x:v>-0.026160802484851753</x:v>
      </x:c>
      <x:c r="W147" s="101" t="n">
        <x:f>INDEX('Market Data'!$U149:$AL149,1,MATCH('Portfolio'!$B$6,'Market Data'!$U$5:$AL$5,0))</x:f>
        <x:v>0.0264722403535389</x:v>
      </x:c>
      <x:c r="X147" s="101" t="n">
        <x:f>INDEX('Market Data'!$U149:$AL149,1,MATCH('Portfolio'!$B$7,'Market Data'!$U$5:$AL$5,0))</x:f>
        <x:v>0.1835723587882696</x:v>
      </x:c>
      <x:c r="Y147" s="101" t="n">
        <x:f>INDEX('Market Data'!$U149:$AL149,1,MATCH('Portfolio'!$B$8,'Market Data'!$U$5:$AL$5,0))</x:f>
        <x:v>0.07644054938367839</x:v>
      </x:c>
      <x:c r="Z147" s="101" t="n">
        <x:f>INDEX('Market Data'!$U149:$AL149,1,MATCH('Portfolio'!$B$9,'Market Data'!$U$5:$AL$5,0))</x:f>
        <x:v>-0.04549518604204761</x:v>
      </x:c>
      <x:c r="AA147" s="101" t="n">
        <x:f>INDEX('Market Data'!$U149:$AL149,1,MATCH('Portfolio'!$B$10,'Market Data'!$U$5:$AL$5,0))</x:f>
        <x:v>0.017812116853705096</x:v>
      </x:c>
      <x:c r="AB147" s="101" t="n">
        <x:f>INDEX('Market Data'!$U149:$AL149,1,MATCH('Portfolio'!$B$11,'Market Data'!$U$5:$AL$5,0))</x:f>
        <x:v>-0.020389562733558853</x:v>
      </x:c>
      <x:c r="AC147" s="101" t="n">
        <x:f>INDEX('Market Data'!$U149:$AL149,1,MATCH('Portfolio'!$B$12,'Market Data'!$U$5:$AL$5,0))</x:f>
        <x:v>0.016384653740035837</x:v>
      </x:c>
      <x:c r="AD147" s="101" t="n">
        <x:f>INDEX('Market Data'!$U149:$AL149,1,MATCH('Portfolio'!$B$13,'Market Data'!$U$5:$AL$5,0))</x:f>
        <x:v>0.01676574369337569</x:v>
      </x:c>
      <x:c r="AE147" s="101" t="n">
        <x:f>INDEX('Market Data'!$U149:$AL149,1,MATCH("SPY",'Market Data'!$U$5:$AL$5,0))</x:f>
        <x:v>0.01676574369337569</x:v>
      </x:c>
      <x:c r="AF147" s="101" t="n">
        <x:f>INDEX('Market Data'!$U149:$AL149,1,MATCH("QQQ",'Market Data'!$U$5:$AL$5,0))</x:f>
        <x:v>0.032974185798204436</x:v>
      </x:c>
      <x:c r="AG147" s="101" t="n">
        <x:f>INDEX('Market Data'!$U149:$AL149,1,MATCH("TLT",'Market Data'!$U$5:$AL$5,0))</x:f>
        <x:v>-0.000603464173932089</x:v>
      </x:c>
      <x:c r="AH147" s="101" t="n">
        <x:f>INDEX('Market Data'!$U149:$AL149,1,MATCH("HYG",'Market Data'!$U$5:$AL$5,0))</x:f>
        <x:v>0.002902633655102349</x:v>
      </x:c>
      <x:c r="AI147" s="101" t="n">
        <x:f>INDEX('Market Data'!$U149:$AL149,1,MATCH("GLD",'Market Data'!$U$5:$AL$5,0))</x:f>
        <x:v>0.016384653740035837</x:v>
      </x:c>
      <x:c r="AJ147" s="101" t="n">
        <x:f>INDEX('Market Data'!$U149:$AL149,1,MATCH("UUP",'Market Data'!$U$5:$AL$5,0))</x:f>
        <x:v>-0.009852240882964214</x:v>
      </x:c>
      <x:c r="AK147" s="101" t="n">
        <x:f>INDEX('Market Data'!$U149:$AL149,1,MATCH("USO",'Market Data'!$U$5:$AL$5,0))</x:f>
        <x:v>-0.01415199316534621</x:v>
      </x:c>
      <x:c r="AL147" s="101" t="n">
        <x:f>INDEX('Market Data'!$U149:$AL149,1,MATCH('Portfolio'!$D$20,'Market Data'!$U$5:$AL$5,0))</x:f>
        <x:v>0.01676574369337569</x:v>
      </x:c>
      <x:c r="AM147" s="74" t="str"/>
      <x:c r="AN147" s="74"/>
      <x:c r="AO147" s="74"/>
      <x:c r="AP147" s="74"/>
      <x:c r="AQ147" s="74"/>
      <x:c r="AR147" s="74"/>
      <x:c r="AS147" s="74"/>
      <x:c r="AT147" s="11" t="n">
        <x:f>A147</x:f>
        <x:v>46233</x:v>
      </x:c>
      <x:c r="AU147" s="13" t="n">
        <x:f>B147</x:f>
        <x:v>0.03931903549060975</x:v>
      </x:c>
      <x:c r="AV147" s="13" t="n">
        <x:f>'Market Data'!U149</x:f>
        <x:v>0.01676574369337569</x:v>
      </x:c>
      <x:c r="AW147" s="13" t="n">
        <x:f>'Market Data'!W149-'Market Data'!U149</x:f>
        <x:v>-0.0028350050728565</x:v>
      </x:c>
      <x:c r="AX147" s="13" t="n">
        <x:f>'Market Data'!X149-'Market Data'!U149</x:f>
        <x:v>0.03854840040872176</x:v>
      </x:c>
      <x:c r="AY147" s="13" t="n">
        <x:f>'Market Data'!Y149-'Market Data'!U149</x:f>
        <x:v>0.01065627543114478</x:v>
      </x:c>
      <x:c r="AZ147" s="35" t="n">
        <x:f>AZ146*(1+AV147)</x:f>
        <x:v>1.0914290247101894</x:v>
      </x:c>
      <x:c r="BA147" s="35" t="n">
        <x:f>BA146*(1+AW147)</x:f>
        <x:v>1.0840454797340602</x:v>
      </x:c>
      <x:c r="BB147" s="35" t="n">
        <x:f>BB146*(1+AX147)</x:f>
        <x:v>1.0943850441763592</x:v>
      </x:c>
      <x:c r="BC147" s="35" t="n">
        <x:f>BC146*(1+AY147)</x:f>
        <x:v>1.2851118409103528</x:v>
      </x:c>
      <x:c r="BG147" s="13" t="n">
        <x:f>0.5*AI147+0.5*AK147</x:f>
        <x:v>0.0011163302873448133</x:v>
      </x:c>
      <x:c r="BH147" s="13" t="n">
        <x:f>0.5*AJ147-0.5*AG147</x:f>
        <x:v>-0.0046243883545160624</x:v>
      </x:c>
    </x:row>
    <x:row r="148">
      <x:c r="A148" s="100" t="n">
        <x:f>'Market Data'!A150</x:f>
        <x:v>46234</x:v>
      </x:c>
      <x:c r="B148" s="101" t="n">
        <x:f>'Portfolio'!$F$6*INDEX('Market Data'!$U150:$AL150,1,MATCH('Portfolio'!$B$6,'Market Data'!$U$5:$AL$5,0))+'Portfolio'!$F$7*INDEX('Market Data'!$U150:$AL150,1,MATCH('Portfolio'!$B$7,'Market Data'!$U$5:$AL$5,0))+'Portfolio'!$F$8*INDEX('Market Data'!$U150:$AL150,1,MATCH('Portfolio'!$B$8,'Market Data'!$U$5:$AL$5,0))+'Portfolio'!$F$9*INDEX('Market Data'!$U150:$AL150,1,MATCH('Portfolio'!$B$9,'Market Data'!$U$5:$AL$5,0))+'Portfolio'!$F$10*INDEX('Market Data'!$U150:$AL150,1,MATCH('Portfolio'!$B$10,'Market Data'!$U$5:$AL$5,0))+'Portfolio'!$F$11*INDEX('Market Data'!$U150:$AL150,1,MATCH('Portfolio'!$B$11,'Market Data'!$U$5:$AL$5,0))+'Portfolio'!$F$12*INDEX('Market Data'!$U150:$AL150,1,MATCH('Portfolio'!$B$12,'Market Data'!$U$5:$AL$5,0))+'Portfolio'!$F$13*INDEX('Market Data'!$U150:$AL150,1,MATCH('Portfolio'!$B$13,'Market Data'!$U$5:$AL$5,0))</x:f>
        <x:v>-0.0038588436731245416</x:v>
      </x:c>
      <x:c r="C148" s="101" t="n">
        <x:f>-'Portfolio'!$D$24*INDEX('Market Data'!$U150:$AL150,1,MATCH('Portfolio'!$D$20,'Market Data'!$U$5:$AL$5,0))</x:f>
        <x:v>-0.005295637128278899</x:v>
      </x:c>
      <x:c r="D148" s="101" t="n">
        <x:f>B148+C148</x:f>
        <x:v>-0.009154480801403441</x:v>
      </x:c>
      <x:c r="E148" s="101" t="n">
        <x:f>'Market Data'!U150</x:f>
        <x:v>0.007199869193782904</x:v>
      </x:c>
      <x:c r="F148" s="101" t="n">
        <x:f>'Market Data'!V150</x:f>
        <x:v>0.00649550511403274</x:v>
      </x:c>
      <x:c r="G148" s="101" t="n">
        <x:f>'Market Data'!W150</x:f>
        <x:v>-0.004750688462380692</x:v>
      </x:c>
      <x:c r="H148" s="102" t="n">
        <x:f>H147*(1+B148)</x:f>
        <x:v>1.3256929109794415</x:v>
      </x:c>
      <x:c r="I148" s="102" t="n">
        <x:f>I147*(1+D148)</x:f>
        <x:v>1.2431431440043192</x:v>
      </x:c>
      <x:c r="J148" s="102" t="n">
        <x:f>J147*(1+E148)</x:f>
        <x:v>1.0992871709224008</x:v>
      </x:c>
      <x:c r="K148" s="102" t="n">
        <x:f>K147*(1+F148)</x:f>
        <x:v>1.124762627479682</x:v>
      </x:c>
      <x:c r="L148" s="102" t="n">
        <x:f>L147*(1+G148)</x:f>
        <x:v>1.1753827978284552</x:v>
      </x:c>
      <x:c r="M148" s="102" t="n">
        <x:f>MAX(M147,H148)</x:f>
        <x:v>1.4134670077430953</x:v>
      </x:c>
      <x:c r="N148" s="98" t="n">
        <x:f>H148/M148-1</x:f>
        <x:v>-0.0620984404183611</x:v>
      </x:c>
      <x:c r="O148" s="102" t="n">
        <x:f>MAX(O147,I148)</x:f>
        <x:v>1.3276272834597476</x:v>
      </x:c>
      <x:c r="P148" s="98" t="n">
        <x:f>I148/O148-1</x:f>
        <x:v>-0.06363543481515821</x:v>
      </x:c>
      <x:c r="Q148" s="102" t="n">
        <x:f>MAX(Q147,J148)</x:f>
        <x:v>1.1148681348592044</x:v>
      </x:c>
      <x:c r="R148" s="98" t="n">
        <x:f>J148/Q148-1</x:f>
        <x:v>-0.013975611509222441</x:v>
      </x:c>
      <x:c r="S148" s="102" t="n">
        <x:f>MAX(S147,K148)</x:f>
        <x:v>1.2185229145369108</x:v>
      </x:c>
      <x:c r="T148" s="98" t="n">
        <x:f>K148/S148-1</x:f>
        <x:v>-0.07694585463980508</x:v>
      </x:c>
      <x:c r="U148" s="102" t="n">
        <x:f>MAX(U147,L148)</x:f>
        <x:v>1.2127190322849162</x:v>
      </x:c>
      <x:c r="V148" s="98" t="n">
        <x:f>L148/U148-1</x:f>
        <x:v>-0.03078720912470112</x:v>
      </x:c>
      <x:c r="W148" s="101" t="n">
        <x:f>INDEX('Market Data'!$U150:$AL150,1,MATCH('Portfolio'!$B$6,'Market Data'!$U$5:$AL$5,0))</x:f>
        <x:v>0.029276102311320384</x:v>
      </x:c>
      <x:c r="X148" s="101" t="n">
        <x:f>INDEX('Market Data'!$U150:$AL150,1,MATCH('Portfolio'!$B$7,'Market Data'!$U$5:$AL$5,0))</x:f>
        <x:v>-0.059028588746366184</x:v>
      </x:c>
      <x:c r="Y148" s="101" t="n">
        <x:f>INDEX('Market Data'!$U150:$AL150,1,MATCH('Portfolio'!$B$8,'Market Data'!$U$5:$AL$5,0))</x:f>
        <x:v>0.002330750666354131</x:v>
      </x:c>
      <x:c r="Z148" s="101" t="n">
        <x:f>INDEX('Market Data'!$U150:$AL150,1,MATCH('Portfolio'!$B$9,'Market Data'!$U$5:$AL$5,0))</x:f>
        <x:v>-0.005307486524890215</x:v>
      </x:c>
      <x:c r="AA148" s="101" t="n">
        <x:f>INDEX('Market Data'!$U150:$AL150,1,MATCH('Portfolio'!$B$10,'Market Data'!$U$5:$AL$5,0))</x:f>
        <x:v>0.002679214550530551</x:v>
      </x:c>
      <x:c r="AB148" s="101" t="n">
        <x:f>INDEX('Market Data'!$U150:$AL150,1,MATCH('Portfolio'!$B$11,'Market Data'!$U$5:$AL$5,0))</x:f>
        <x:v>-0.0023894780831031914</x:v>
      </x:c>
      <x:c r="AC148" s="101" t="n">
        <x:f>INDEX('Market Data'!$U150:$AL150,1,MATCH('Portfolio'!$B$12,'Market Data'!$U$5:$AL$5,0))</x:f>
        <x:v>-0.014900824749758845</x:v>
      </x:c>
      <x:c r="AD148" s="101" t="n">
        <x:f>INDEX('Market Data'!$U150:$AL150,1,MATCH('Portfolio'!$B$13,'Market Data'!$U$5:$AL$5,0))</x:f>
        <x:v>0.007199869193782904</x:v>
      </x:c>
      <x:c r="AE148" s="101" t="n">
        <x:f>INDEX('Market Data'!$U150:$AL150,1,MATCH("SPY",'Market Data'!$U$5:$AL$5,0))</x:f>
        <x:v>0.007199869193782904</x:v>
      </x:c>
      <x:c r="AF148" s="101" t="n">
        <x:f>INDEX('Market Data'!$U150:$AL150,1,MATCH("QQQ",'Market Data'!$U$5:$AL$5,0))</x:f>
        <x:v>0.00649550511403274</x:v>
      </x:c>
      <x:c r="AG148" s="101" t="n">
        <x:f>INDEX('Market Data'!$U150:$AL150,1,MATCH("TLT",'Market Data'!$U$5:$AL$5,0))</x:f>
        <x:v>-0.006642578531842247</x:v>
      </x:c>
      <x:c r="AH148" s="101" t="n">
        <x:f>INDEX('Market Data'!$U150:$AL150,1,MATCH("HYG",'Market Data'!$U$5:$AL$5,0))</x:f>
        <x:v>0.00012580668566020137</x:v>
      </x:c>
      <x:c r="AI148" s="101" t="n">
        <x:f>INDEX('Market Data'!$U150:$AL150,1,MATCH("GLD",'Market Data'!$U$5:$AL$5,0))</x:f>
        <x:v>-0.014900824749758845</x:v>
      </x:c>
      <x:c r="AJ148" s="101" t="n">
        <x:f>INDEX('Market Data'!$U150:$AL150,1,MATCH("UUP",'Market Data'!$U$5:$AL$5,0))</x:f>
        <x:v>0.0010661225051959988</x:v>
      </x:c>
      <x:c r="AK148" s="101" t="n">
        <x:f>INDEX('Market Data'!$U150:$AL150,1,MATCH("USO",'Market Data'!$U$5:$AL$5,0))</x:f>
        <x:v>0.013256940441708887</x:v>
      </x:c>
      <x:c r="AL148" s="101" t="n">
        <x:f>INDEX('Market Data'!$U150:$AL150,1,MATCH('Portfolio'!$D$20,'Market Data'!$U$5:$AL$5,0))</x:f>
        <x:v>0.007199869193782904</x:v>
      </x:c>
      <x:c r="AM148" s="74" t="str"/>
      <x:c r="AN148" s="74"/>
      <x:c r="AO148" s="74"/>
      <x:c r="AP148" s="74"/>
      <x:c r="AQ148" s="74"/>
      <x:c r="AR148" s="74"/>
      <x:c r="AS148" s="74"/>
      <x:c r="AT148" s="11" t="n">
        <x:f>A148</x:f>
        <x:v>46234</x:v>
      </x:c>
      <x:c r="AU148" s="13" t="n">
        <x:f>B148</x:f>
        <x:v>-0.0038588436731245416</x:v>
      </x:c>
      <x:c r="AV148" s="13" t="n">
        <x:f>'Market Data'!U150</x:f>
        <x:v>0.007199869193782904</x:v>
      </x:c>
      <x:c r="AW148" s="13" t="n">
        <x:f>'Market Data'!W150-'Market Data'!U150</x:f>
        <x:v>-0.011950557656163596</x:v>
      </x:c>
      <x:c r="AX148" s="13" t="n">
        <x:f>'Market Data'!X150-'Market Data'!U150</x:f>
        <x:v>-0.004455251958679796</x:v>
      </x:c>
      <x:c r="AY148" s="13" t="n">
        <x:f>'Market Data'!Y150-'Market Data'!U150</x:f>
        <x:v>-0.018527685380607672</x:v>
      </x:c>
      <x:c r="AZ148" s="35" t="n">
        <x:f>AZ147*(1+AV148)</x:f>
        <x:v>1.0992871709224008</x:v>
      </x:c>
      <x:c r="BA148" s="35" t="n">
        <x:f>BA147*(1+AW148)</x:f>
        <x:v>1.0710905317265949</x:v>
      </x:c>
      <x:c r="BB148" s="35" t="n">
        <x:f>BB147*(1+AX148)</x:f>
        <x:v>1.0895092830647426</x:v>
      </x:c>
      <x:c r="BC148" s="35" t="n">
        <x:f>BC147*(1+AY148)</x:f>
        <x:v>1.2613016930430723</x:v>
      </x:c>
      <x:c r="BG148" s="13" t="n">
        <x:f>0.5*AI148+0.5*AK148</x:f>
        <x:v>-0.0008219421540249794</x:v>
      </x:c>
      <x:c r="BH148" s="13" t="n">
        <x:f>0.5*AJ148-0.5*AG148</x:f>
        <x:v>0.003854350518519123</x:v>
      </x:c>
    </x:row>
    <x:row r="149">
      <x:c r="A149" s="100" t="n">
        <x:f>'Market Data'!A151</x:f>
        <x:v>46237</x:v>
      </x:c>
      <x:c r="B149" s="101" t="n">
        <x:f>'Portfolio'!$F$6*INDEX('Market Data'!$U151:$AL151,1,MATCH('Portfolio'!$B$6,'Market Data'!$U$5:$AL$5,0))+'Portfolio'!$F$7*INDEX('Market Data'!$U151:$AL151,1,MATCH('Portfolio'!$B$7,'Market Data'!$U$5:$AL$5,0))+'Portfolio'!$F$8*INDEX('Market Data'!$U151:$AL151,1,MATCH('Portfolio'!$B$8,'Market Data'!$U$5:$AL$5,0))+'Portfolio'!$F$9*INDEX('Market Data'!$U151:$AL151,1,MATCH('Portfolio'!$B$9,'Market Data'!$U$5:$AL$5,0))+'Portfolio'!$F$10*INDEX('Market Data'!$U151:$AL151,1,MATCH('Portfolio'!$B$10,'Market Data'!$U$5:$AL$5,0))+'Portfolio'!$F$11*INDEX('Market Data'!$U151:$AL151,1,MATCH('Portfolio'!$B$11,'Market Data'!$U$5:$AL$5,0))+'Portfolio'!$F$12*INDEX('Market Data'!$U151:$AL151,1,MATCH('Portfolio'!$B$12,'Market Data'!$U$5:$AL$5,0))+'Portfolio'!$F$13*INDEX('Market Data'!$U151:$AL151,1,MATCH('Portfolio'!$B$13,'Market Data'!$U$5:$AL$5,0))</x:f>
        <x:v>0.005185445753037007</x:v>
      </x:c>
      <x:c r="C149" s="101" t="n">
        <x:f>-'Portfolio'!$D$24*INDEX('Market Data'!$U151:$AL151,1,MATCH('Portfolio'!$D$20,'Market Data'!$U$5:$AL$5,0))</x:f>
        <x:v>-0.010475983366541977</x:v>
      </x:c>
      <x:c r="D149" s="101" t="n">
        <x:f>B149+C149</x:f>
        <x:v>-0.00529053761350497</x:v>
      </x:c>
      <x:c r="E149" s="101" t="n">
        <x:f>'Market Data'!U151</x:f>
        <x:v>0.014242990614400597</x:v>
      </x:c>
      <x:c r="F149" s="101" t="n">
        <x:f>'Market Data'!V151</x:f>
        <x:v>0.017558419833591632</x:v>
      </x:c>
      <x:c r="G149" s="101" t="n">
        <x:f>'Market Data'!W151</x:f>
        <x:v>0.01723902603553462</x:v>
      </x:c>
      <x:c r="H149" s="102" t="n">
        <x:f>H148*(1+B149)</x:f>
        <x:v>1.332567219654511</x:v>
      </x:c>
      <x:c r="I149" s="102" t="n">
        <x:f>I148*(1+D149)</x:f>
        <x:v>1.2365662484419937</x:v>
      </x:c>
      <x:c r="J149" s="102" t="n">
        <x:f>J148*(1+E149)</x:f>
        <x:v>1.1149443077803796</x:v>
      </x:c>
      <x:c r="K149" s="102" t="n">
        <x:f>K148*(1+F149)</x:f>
        <x:v>1.1445116819061039</x:v>
      </x:c>
      <x:c r="L149" s="102" t="n">
        <x:f>L148*(1+G149)</x:f>
        <x:v>1.1956452524819394</x:v>
      </x:c>
      <x:c r="M149" s="102" t="n">
        <x:f>MAX(M148,H149)</x:f>
        <x:v>1.4134670077430953</x:v>
      </x:c>
      <x:c r="N149" s="98" t="n">
        <x:f>H149/M149-1</x:f>
        <x:v>-0.057235002759461806</x:v>
      </x:c>
      <x:c r="O149" s="102" t="n">
        <x:f>MAX(O148,I149)</x:f>
        <x:v>1.3276272834597476</x:v>
      </x:c>
      <x:c r="P149" s="98" t="n">
        <x:f>I149/O149-1</x:f>
        <x:v>-0.06858930676722175</x:v>
      </x:c>
      <x:c r="Q149" s="102" t="n">
        <x:f>MAX(Q148,J149)</x:f>
        <x:v>1.1149443077803796</x:v>
      </x:c>
      <x:c r="R149" s="98" t="n">
        <x:f>J149/Q149-1</x:f>
        <x:v>0</x:v>
      </x:c>
      <x:c r="S149" s="102" t="n">
        <x:f>MAX(S148,K149)</x:f>
        <x:v>1.2185229145369108</x:v>
      </x:c>
      <x:c r="T149" s="98" t="n">
        <x:f>K149/S149-1</x:f>
        <x:v>-0.06073848242643365</x:v>
      </x:c>
      <x:c r="U149" s="102" t="n">
        <x:f>MAX(U148,L149)</x:f>
        <x:v>1.2127190322849162</x:v>
      </x:c>
      <x:c r="V149" s="98" t="n">
        <x:f>L149/U149-1</x:f>
        <x:v>-0.014078924588828756</x:v>
      </x:c>
      <x:c r="W149" s="101" t="n">
        <x:f>INDEX('Market Data'!$U151:$AL151,1,MATCH('Portfolio'!$B$6,'Market Data'!$U$5:$AL$5,0))</x:f>
        <x:v>0.029340005860757135</x:v>
      </x:c>
      <x:c r="X149" s="101" t="n">
        <x:f>INDEX('Market Data'!$U151:$AL151,1,MATCH('Portfolio'!$B$7,'Market Data'!$U$5:$AL$5,0))</x:f>
        <x:v>0.007861159948990393</x:v>
      </x:c>
      <x:c r="Y149" s="101" t="n">
        <x:f>INDEX('Market Data'!$U151:$AL151,1,MATCH('Portfolio'!$B$8,'Market Data'!$U$5:$AL$5,0))</x:f>
        <x:v>0.004601081990395439</x:v>
      </x:c>
      <x:c r="Z149" s="101" t="n">
        <x:f>INDEX('Market Data'!$U151:$AL151,1,MATCH('Portfolio'!$B$9,'Market Data'!$U$5:$AL$5,0))</x:f>
        <x:v>-0.023919777225167915</x:v>
      </x:c>
      <x:c r="AA149" s="101" t="n">
        <x:f>INDEX('Market Data'!$U151:$AL151,1,MATCH('Portfolio'!$B$10,'Market Data'!$U$5:$AL$5,0))</x:f>
        <x:v>0.002416231509903888</x:v>
      </x:c>
      <x:c r="AB149" s="101" t="n">
        <x:f>INDEX('Market Data'!$U151:$AL151,1,MATCH('Portfolio'!$B$11,'Market Data'!$U$5:$AL$5,0))</x:f>
        <x:v>0.002300688533028783</x:v>
      </x:c>
      <x:c r="AC149" s="101" t="n">
        <x:f>INDEX('Market Data'!$U151:$AL151,1,MATCH('Portfolio'!$B$12,'Market Data'!$U$5:$AL$5,0))</x:f>
        <x:v>0.00045750903333918735</x:v>
      </x:c>
      <x:c r="AD149" s="101" t="n">
        <x:f>INDEX('Market Data'!$U151:$AL151,1,MATCH('Portfolio'!$B$13,'Market Data'!$U$5:$AL$5,0))</x:f>
        <x:v>0.014242990614400597</x:v>
      </x:c>
      <x:c r="AE149" s="101" t="n">
        <x:f>INDEX('Market Data'!$U151:$AL151,1,MATCH("SPY",'Market Data'!$U$5:$AL$5,0))</x:f>
        <x:v>0.014242990614400597</x:v>
      </x:c>
      <x:c r="AF149" s="101" t="n">
        <x:f>INDEX('Market Data'!$U151:$AL151,1,MATCH("QQQ",'Market Data'!$U$5:$AL$5,0))</x:f>
        <x:v>0.017558419833591632</x:v>
      </x:c>
      <x:c r="AG149" s="101" t="n">
        <x:f>INDEX('Market Data'!$U151:$AL151,1,MATCH("TLT",'Market Data'!$U$5:$AL$5,0))</x:f>
        <x:v>0.0032959594930270786</x:v>
      </x:c>
      <x:c r="AH149" s="101" t="n">
        <x:f>INDEX('Market Data'!$U151:$AL151,1,MATCH("HYG",'Market Data'!$U$5:$AL$5,0))</x:f>
        <x:v>0.0027055218502216594</x:v>
      </x:c>
      <x:c r="AI149" s="101" t="n">
        <x:f>INDEX('Market Data'!$U151:$AL151,1,MATCH("GLD",'Market Data'!$U$5:$AL$5,0))</x:f>
        <x:v>0.00045750903333918735</x:v>
      </x:c>
      <x:c r="AJ149" s="101" t="n">
        <x:f>INDEX('Market Data'!$U151:$AL151,1,MATCH("UUP",'Market Data'!$U$5:$AL$5,0))</x:f>
        <x:v>0</x:v>
      </x:c>
      <x:c r="AK149" s="101" t="n">
        <x:f>INDEX('Market Data'!$U151:$AL151,1,MATCH("USO",'Market Data'!$U$5:$AL$5,0))</x:f>
        <x:v>-0.05457920199969646</x:v>
      </x:c>
      <x:c r="AL149" s="101" t="n">
        <x:f>INDEX('Market Data'!$U151:$AL151,1,MATCH('Portfolio'!$D$20,'Market Data'!$U$5:$AL$5,0))</x:f>
        <x:v>0.014242990614400597</x:v>
      </x:c>
      <x:c r="AM149" s="74" t="str">
        <x:v>Aug 26</x:v>
      </x:c>
      <x:c r="AN149" s="74"/>
      <x:c r="AO149" s="74"/>
      <x:c r="AP149" s="74"/>
      <x:c r="AQ149" s="74"/>
      <x:c r="AR149" s="74"/>
      <x:c r="AS149" s="74"/>
      <x:c r="AT149" s="11" t="n">
        <x:f>A149</x:f>
        <x:v>46237</x:v>
      </x:c>
      <x:c r="AU149" s="13" t="n">
        <x:f>B149</x:f>
        <x:v>0.005185445753037007</x:v>
      </x:c>
      <x:c r="AV149" s="13" t="n">
        <x:f>'Market Data'!U151</x:f>
        <x:v>0.014242990614400597</x:v>
      </x:c>
      <x:c r="AW149" s="13" t="n">
        <x:f>'Market Data'!W151-'Market Data'!U151</x:f>
        <x:v>0.0029960354211340245</x:v>
      </x:c>
      <x:c r="AX149" s="13" t="n">
        <x:f>'Market Data'!X151-'Market Data'!U151</x:f>
        <x:v>-0.006932952545410931</x:v>
      </x:c>
      <x:c r="AY149" s="13" t="n">
        <x:f>'Market Data'!Y151-'Market Data'!U151</x:f>
        <x:v>-0.0049826745059504685</x:v>
      </x:c>
      <x:c r="AZ149" s="35" t="n">
        <x:f>AZ148*(1+AV149)</x:f>
        <x:v>1.1149443077803796</x:v>
      </x:c>
      <x:c r="BA149" s="35" t="n">
        <x:f>BA148*(1+AW149)</x:f>
        <x:v>1.074299556898889</x:v>
      </x:c>
      <x:c r="BB149" s="35" t="n">
        <x:f>BB148*(1+AX149)</x:f>
        <x:v>1.08195576690747</x:v>
      </x:c>
      <x:c r="BC149" s="35" t="n">
        <x:f>BC148*(1+AY149)</x:f>
        <x:v>1.2550170372528344</x:v>
      </x:c>
      <x:c r="BG149" s="13" t="n">
        <x:f>0.5*AI149+0.5*AK149</x:f>
        <x:v>-0.027060846483178636</x:v>
      </x:c>
      <x:c r="BH149" s="13" t="n">
        <x:f>0.5*AJ149-0.5*AG149</x:f>
        <x:v>-0.0016479797465135393</x:v>
      </x:c>
    </x:row>
    <x:row r="150">
      <x:c r="A150" s="100" t="n">
        <x:f>'Market Data'!A152</x:f>
        <x:v>46238</x:v>
      </x:c>
      <x:c r="B150" s="101" t="n">
        <x:f>'Portfolio'!$F$6*INDEX('Market Data'!$U152:$AL152,1,MATCH('Portfolio'!$B$6,'Market Data'!$U$5:$AL$5,0))+'Portfolio'!$F$7*INDEX('Market Data'!$U152:$AL152,1,MATCH('Portfolio'!$B$7,'Market Data'!$U$5:$AL$5,0))+'Portfolio'!$F$8*INDEX('Market Data'!$U152:$AL152,1,MATCH('Portfolio'!$B$8,'Market Data'!$U$5:$AL$5,0))+'Portfolio'!$F$9*INDEX('Market Data'!$U152:$AL152,1,MATCH('Portfolio'!$B$9,'Market Data'!$U$5:$AL$5,0))+'Portfolio'!$F$10*INDEX('Market Data'!$U152:$AL152,1,MATCH('Portfolio'!$B$10,'Market Data'!$U$5:$AL$5,0))+'Portfolio'!$F$11*INDEX('Market Data'!$U152:$AL152,1,MATCH('Portfolio'!$B$11,'Market Data'!$U$5:$AL$5,0))+'Portfolio'!$F$12*INDEX('Market Data'!$U152:$AL152,1,MATCH('Portfolio'!$B$12,'Market Data'!$U$5:$AL$5,0))+'Portfolio'!$F$13*INDEX('Market Data'!$U152:$AL152,1,MATCH('Portfolio'!$B$13,'Market Data'!$U$5:$AL$5,0))</x:f>
        <x:v>0.022644434592865463</x:v>
      </x:c>
      <x:c r="C150" s="101" t="n">
        <x:f>-'Portfolio'!$D$24*INDEX('Market Data'!$U152:$AL152,1,MATCH('Portfolio'!$D$20,'Market Data'!$U$5:$AL$5,0))</x:f>
        <x:v>-0.013260628186719178</x:v>
      </x:c>
      <x:c r="D150" s="101" t="n">
        <x:f>B150+C150</x:f>
        <x:v>0.009383806406146285</x:v>
      </x:c>
      <x:c r="E150" s="101" t="n">
        <x:f>'Market Data'!U152</x:f>
        <x:v>0.01802895214665101</x:v>
      </x:c>
      <x:c r="F150" s="101" t="n">
        <x:f>'Market Data'!V152</x:f>
        <x:v>0.03396798607700635</x:v>
      </x:c>
      <x:c r="G150" s="101" t="n">
        <x:f>'Market Data'!W152</x:f>
        <x:v>0.018533450012456987</x:v>
      </x:c>
      <x:c r="H150" s="102" t="n">
        <x:f>H149*(1+B150)</x:f>
        <x:v>1.362742450900574</x:v>
      </x:c>
      <x:c r="I150" s="102" t="n">
        <x:f>I149*(1+D150)</x:f>
        <x:v>1.2481699467257479</x:v>
      </x:c>
      <x:c r="J150" s="102" t="n">
        <x:f>J149*(1+E150)</x:f>
        <x:v>1.1350455853515329</x:v>
      </x:c>
      <x:c r="K150" s="102" t="n">
        <x:f>K149*(1+F150)</x:f>
        <x:v>1.1833884387820615</x:v>
      </x:c>
      <x:c r="L150" s="102" t="n">
        <x:f>L149*(1+G150)</x:f>
        <x:v>1.217804684001445</x:v>
      </x:c>
      <x:c r="M150" s="102" t="n">
        <x:f>MAX(M149,H150)</x:f>
        <x:v>1.4134670077430953</x:v>
      </x:c>
      <x:c r="N150" s="98" t="n">
        <x:f>H150/M150-1</x:f>
        <x:v>-0.035886622443005556</x:v>
      </x:c>
      <x:c r="O150" s="102" t="n">
        <x:f>MAX(O149,I150)</x:f>
        <x:v>1.3276272834597476</x:v>
      </x:c>
      <x:c r="P150" s="98" t="n">
        <x:f>I150/O150-1</x:f>
        <x:v>-0.059849129137310886</x:v>
      </x:c>
      <x:c r="Q150" s="102" t="n">
        <x:f>MAX(Q149,J150)</x:f>
        <x:v>1.1350455853515329</x:v>
      </x:c>
      <x:c r="R150" s="98" t="n">
        <x:f>J150/Q150-1</x:f>
        <x:v>0</x:v>
      </x:c>
      <x:c r="S150" s="102" t="n">
        <x:f>MAX(S149,K150)</x:f>
        <x:v>1.2185229145369108</x:v>
      </x:c>
      <x:c r="T150" s="98" t="n">
        <x:f>K150/S150-1</x:f>
        <x:v>-0.028833660274826922</x:v>
      </x:c>
      <x:c r="U150" s="102" t="n">
        <x:f>MAX(U149,L150)</x:f>
        <x:v>1.217804684001445</x:v>
      </x:c>
      <x:c r="V150" s="98" t="n">
        <x:f>L150/U150-1</x:f>
        <x:v>0</x:v>
      </x:c>
      <x:c r="W150" s="101" t="n">
        <x:f>INDEX('Market Data'!$U152:$AL152,1,MATCH('Portfolio'!$B$6,'Market Data'!$U$5:$AL$5,0))</x:f>
        <x:v>0.02564842761888375</x:v>
      </x:c>
      <x:c r="X150" s="101" t="n">
        <x:f>INDEX('Market Data'!$U152:$AL152,1,MATCH('Portfolio'!$B$7,'Market Data'!$U$5:$AL$5,0))</x:f>
        <x:v>0.07615428922261147</x:v>
      </x:c>
      <x:c r="Y150" s="101" t="n">
        <x:f>INDEX('Market Data'!$U152:$AL152,1,MATCH('Portfolio'!$B$8,'Market Data'!$U$5:$AL$5,0))</x:f>
        <x:v>0.027234043771579675</x:v>
      </x:c>
      <x:c r="Z150" s="101" t="n">
        <x:f>INDEX('Market Data'!$U152:$AL152,1,MATCH('Portfolio'!$B$9,'Market Data'!$U$5:$AL$5,0))</x:f>
        <x:v>-0.005065171443783711</x:v>
      </x:c>
      <x:c r="AA150" s="101" t="n">
        <x:f>INDEX('Market Data'!$U152:$AL152,1,MATCH('Portfolio'!$B$10,'Market Data'!$U$5:$AL$5,0))</x:f>
        <x:v>0.013838402230386349</x:v>
      </x:c>
      <x:c r="AB150" s="101" t="n">
        <x:f>INDEX('Market Data'!$U152:$AL152,1,MATCH('Portfolio'!$B$11,'Market Data'!$U$5:$AL$5,0))</x:f>
        <x:v>-0.006529894130797631</x:v>
      </x:c>
      <x:c r="AC150" s="101" t="n">
        <x:f>INDEX('Market Data'!$U152:$AL152,1,MATCH('Portfolio'!$B$12,'Market Data'!$U$5:$AL$5,0))</x:f>
        <x:v>0.00659119276681408</x:v>
      </x:c>
      <x:c r="AD150" s="101" t="n">
        <x:f>INDEX('Market Data'!$U152:$AL152,1,MATCH('Portfolio'!$B$13,'Market Data'!$U$5:$AL$5,0))</x:f>
        <x:v>0.01802895214665101</x:v>
      </x:c>
      <x:c r="AE150" s="101" t="n">
        <x:f>INDEX('Market Data'!$U152:$AL152,1,MATCH("SPY",'Market Data'!$U$5:$AL$5,0))</x:f>
        <x:v>0.01802895214665101</x:v>
      </x:c>
      <x:c r="AF150" s="101" t="n">
        <x:f>INDEX('Market Data'!$U152:$AL152,1,MATCH("QQQ",'Market Data'!$U$5:$AL$5,0))</x:f>
        <x:v>0.03396798607700635</x:v>
      </x:c>
      <x:c r="AG150" s="101" t="n">
        <x:f>INDEX('Market Data'!$U152:$AL152,1,MATCH("TLT",'Market Data'!$U$5:$AL$5,0))</x:f>
        <x:v>0.007665152303669043</x:v>
      </x:c>
      <x:c r="AH150" s="101" t="n">
        <x:f>INDEX('Market Data'!$U152:$AL152,1,MATCH("HYG",'Market Data'!$U$5:$AL$5,0))</x:f>
        <x:v>0.0030262139362147167</x:v>
      </x:c>
      <x:c r="AI150" s="101" t="n">
        <x:f>INDEX('Market Data'!$U152:$AL152,1,MATCH("GLD",'Market Data'!$U$5:$AL$5,0))</x:f>
        <x:v>0.00659119276681408</x:v>
      </x:c>
      <x:c r="AJ150" s="101" t="n">
        <x:f>INDEX('Market Data'!$U152:$AL152,1,MATCH("UUP",'Market Data'!$U$5:$AL$5,0))</x:f>
        <x:v>-0.0003549956994942649</x:v>
      </x:c>
      <x:c r="AK150" s="101" t="n">
        <x:f>INDEX('Market Data'!$U152:$AL152,1,MATCH("USO",'Market Data'!$U$5:$AL$5,0))</x:f>
        <x:v>-0.05191617937023507</x:v>
      </x:c>
      <x:c r="AL150" s="101" t="n">
        <x:f>INDEX('Market Data'!$U152:$AL152,1,MATCH('Portfolio'!$D$20,'Market Data'!$U$5:$AL$5,0))</x:f>
        <x:v>0.01802895214665101</x:v>
      </x:c>
      <x:c r="AM150" s="74" t="str"/>
      <x:c r="AN150" s="74"/>
      <x:c r="AO150" s="74"/>
      <x:c r="AP150" s="74"/>
      <x:c r="AQ150" s="74"/>
      <x:c r="AR150" s="74"/>
      <x:c r="AS150" s="74"/>
      <x:c r="AT150" s="11" t="n">
        <x:f>A150</x:f>
        <x:v>46238</x:v>
      </x:c>
      <x:c r="AU150" s="13" t="n">
        <x:f>B150</x:f>
        <x:v>0.022644434592865463</x:v>
      </x:c>
      <x:c r="AV150" s="13" t="n">
        <x:f>'Market Data'!U152</x:f>
        <x:v>0.01802895214665101</x:v>
      </x:c>
      <x:c r="AW150" s="13" t="n">
        <x:f>'Market Data'!W152-'Market Data'!U152</x:f>
        <x:v>0.0005044978658059751</x:v>
      </x:c>
      <x:c r="AX150" s="13" t="n">
        <x:f>'Market Data'!X152-'Market Data'!U152</x:f>
        <x:v>0.020310239192221857</x:v>
      </x:c>
      <x:c r="AY150" s="13" t="n">
        <x:f>'Market Data'!Y152-'Market Data'!U152</x:f>
        <x:v>0.008356317002629288</x:v>
      </x:c>
      <x:c r="AZ150" s="35" t="n">
        <x:f>AZ149*(1+AV150)</x:f>
        <x:v>1.1350455853515329</x:v>
      </x:c>
      <x:c r="BA150" s="35" t="n">
        <x:f>BA149*(1+AW150)</x:f>
        <x:v>1.0748415387325807</x:v>
      </x:c>
      <x:c r="BB150" s="35" t="n">
        <x:f>BB149*(1+AX150)</x:f>
        <x:v>1.1039305473287646</x:v>
      </x:c>
      <x:c r="BC150" s="35" t="n">
        <x:f>BC149*(1+AY150)</x:f>
        <x:v>1.2655043574598197</x:v>
      </x:c>
      <x:c r="BG150" s="13" t="n">
        <x:f>0.5*AI150+0.5*AK150</x:f>
        <x:v>-0.022662493301710496</x:v>
      </x:c>
      <x:c r="BH150" s="13" t="n">
        <x:f>0.5*AJ150-0.5*AG150</x:f>
        <x:v>-0.004010074001581654</x:v>
      </x:c>
    </x:row>
    <x:row r="151">
      <x:c r="A151" s="100" t="n">
        <x:f>'Market Data'!A153</x:f>
        <x:v>46239</x:v>
      </x:c>
      <x:c r="B151" s="101" t="n">
        <x:f>'Portfolio'!$F$6*INDEX('Market Data'!$U153:$AL153,1,MATCH('Portfolio'!$B$6,'Market Data'!$U$5:$AL$5,0))+'Portfolio'!$F$7*INDEX('Market Data'!$U153:$AL153,1,MATCH('Portfolio'!$B$7,'Market Data'!$U$5:$AL$5,0))+'Portfolio'!$F$8*INDEX('Market Data'!$U153:$AL153,1,MATCH('Portfolio'!$B$8,'Market Data'!$U$5:$AL$5,0))+'Portfolio'!$F$9*INDEX('Market Data'!$U153:$AL153,1,MATCH('Portfolio'!$B$9,'Market Data'!$U$5:$AL$5,0))+'Portfolio'!$F$10*INDEX('Market Data'!$U153:$AL153,1,MATCH('Portfolio'!$B$10,'Market Data'!$U$5:$AL$5,0))+'Portfolio'!$F$11*INDEX('Market Data'!$U153:$AL153,1,MATCH('Portfolio'!$B$11,'Market Data'!$U$5:$AL$5,0))+'Portfolio'!$F$12*INDEX('Market Data'!$U153:$AL153,1,MATCH('Portfolio'!$B$12,'Market Data'!$U$5:$AL$5,0))+'Portfolio'!$F$13*INDEX('Market Data'!$U153:$AL153,1,MATCH('Portfolio'!$B$13,'Market Data'!$U$5:$AL$5,0))</x:f>
        <x:v>0.01845585418947257</x:v>
      </x:c>
      <x:c r="C151" s="101" t="n">
        <x:f>-'Portfolio'!$D$24*INDEX('Market Data'!$U153:$AL153,1,MATCH('Portfolio'!$D$20,'Market Data'!$U$5:$AL$5,0))</x:f>
        <x:v>0.0014685086760521432</x:v>
      </x:c>
      <x:c r="D151" s="101" t="n">
        <x:f>B151+C151</x:f>
        <x:v>0.019924362865524712</x:v>
      </x:c>
      <x:c r="E151" s="101" t="n">
        <x:f>'Market Data'!U153</x:f>
        <x:v>-0.0019965624761277834</x:v>
      </x:c>
      <x:c r="F151" s="101" t="n">
        <x:f>'Market Data'!V153</x:f>
        <x:v>-0.009048819525989127</x:v>
      </x:c>
      <x:c r="G151" s="101" t="n">
        <x:f>'Market Data'!W153</x:f>
        <x:v>-0.006429983168501852</x:v>
      </x:c>
      <x:c r="H151" s="102" t="n">
        <x:f>H150*(1+B151)</x:f>
        <x:v>1.3878930268721996</x:v>
      </x:c>
      <x:c r="I151" s="102" t="n">
        <x:f>I150*(1+D151)</x:f>
        <x:v>1.2730389376621545</x:v>
      </x:c>
      <x:c r="J151" s="102" t="n">
        <x:f>J150*(1+E151)</x:f>
        <x:v>1.1327793959271255</x:v>
      </x:c>
      <x:c r="K151" s="102" t="n">
        <x:f>K150*(1+F151)</x:f>
        <x:v>1.1726801703703806</x:v>
      </x:c>
      <x:c r="L151" s="102" t="n">
        <x:f>L150*(1+G151)</x:f>
        <x:v>1.2099742203807928</x:v>
      </x:c>
      <x:c r="M151" s="102" t="n">
        <x:f>MAX(M150,H151)</x:f>
        <x:v>1.4134670077430953</x:v>
      </x:c>
      <x:c r="N151" s="98" t="n">
        <x:f>H151/M151-1</x:f>
        <x:v>-0.018093086524693658</x:v>
      </x:c>
      <x:c r="O151" s="102" t="n">
        <x:f>MAX(O150,I151)</x:f>
        <x:v>1.3276272834597476</x:v>
      </x:c>
      <x:c r="P151" s="98" t="n">
        <x:f>I151/O151-1</x:f>
        <x:v>-0.04111722203790347</x:v>
      </x:c>
      <x:c r="Q151" s="102" t="n">
        <x:f>MAX(Q150,J151)</x:f>
        <x:v>1.1350455853515329</x:v>
      </x:c>
      <x:c r="R151" s="98" t="n">
        <x:f>J151/Q151-1</x:f>
        <x:v>-0.0019965624761277834</x:v>
      </x:c>
      <x:c r="S151" s="102" t="n">
        <x:f>MAX(S150,K151)</x:f>
        <x:v>1.2185229145369108</x:v>
      </x:c>
      <x:c r="T151" s="98" t="n">
        <x:f>K151/S151-1</x:f>
        <x:v>-0.03762156921271542</x:v>
      </x:c>
      <x:c r="U151" s="102" t="n">
        <x:f>MAX(U150,L151)</x:f>
        <x:v>1.217804684001445</x:v>
      </x:c>
      <x:c r="V151" s="98" t="n">
        <x:f>L151/U151-1</x:f>
        <x:v>-0.006429983168501963</x:v>
      </x:c>
      <x:c r="W151" s="101" t="n">
        <x:f>INDEX('Market Data'!$U153:$AL153,1,MATCH('Portfolio'!$B$6,'Market Data'!$U$5:$AL$5,0))</x:f>
        <x:v>0.03434935770955749</x:v>
      </x:c>
      <x:c r="X151" s="101" t="n">
        <x:f>INDEX('Market Data'!$U153:$AL153,1,MATCH('Portfolio'!$B$7,'Market Data'!$U$5:$AL$5,0))</x:f>
        <x:v>0.000582543987369899</x:v>
      </x:c>
      <x:c r="Y151" s="101" t="n">
        <x:f>INDEX('Market Data'!$U153:$AL153,1,MATCH('Portfolio'!$B$8,'Market Data'!$U$5:$AL$5,0))</x:f>
        <x:v>-0.007598846731590725</x:v>
      </x:c>
      <x:c r="Z151" s="101" t="n">
        <x:f>INDEX('Market Data'!$U153:$AL153,1,MATCH('Portfolio'!$B$9,'Market Data'!$U$5:$AL$5,0))</x:f>
        <x:v>0.04856225880185261</x:v>
      </x:c>
      <x:c r="AA151" s="101" t="n">
        <x:f>INDEX('Market Data'!$U153:$AL153,1,MATCH('Portfolio'!$B$10,'Market Data'!$U$5:$AL$5,0))</x:f>
        <x:v>0.004810923231028941</x:v>
      </x:c>
      <x:c r="AB151" s="101" t="n">
        <x:f>INDEX('Market Data'!$U153:$AL153,1,MATCH('Portfolio'!$B$11,'Market Data'!$U$5:$AL$5,0))</x:f>
        <x:v>-0.006182397533892381</x:v>
      </x:c>
      <x:c r="AC151" s="101" t="n">
        <x:f>INDEX('Market Data'!$U153:$AL153,1,MATCH('Portfolio'!$B$12,'Market Data'!$U$5:$AL$5,0))</x:f>
        <x:v>0.04137270374924307</x:v>
      </x:c>
      <x:c r="AD151" s="101" t="n">
        <x:f>INDEX('Market Data'!$U153:$AL153,1,MATCH('Portfolio'!$B$13,'Market Data'!$U$5:$AL$5,0))</x:f>
        <x:v>-0.0019965624761277834</x:v>
      </x:c>
      <x:c r="AE151" s="101" t="n">
        <x:f>INDEX('Market Data'!$U153:$AL153,1,MATCH("SPY",'Market Data'!$U$5:$AL$5,0))</x:f>
        <x:v>-0.0019965624761277834</x:v>
      </x:c>
      <x:c r="AF151" s="101" t="n">
        <x:f>INDEX('Market Data'!$U153:$AL153,1,MATCH("QQQ",'Market Data'!$U$5:$AL$5,0))</x:f>
        <x:v>-0.009048819525989127</x:v>
      </x:c>
      <x:c r="AG151" s="101" t="n">
        <x:f>INDEX('Market Data'!$U153:$AL153,1,MATCH("TLT",'Market Data'!$U$5:$AL$5,0))</x:f>
        <x:v>0.0021733974049249483</x:v>
      </x:c>
      <x:c r="AH151" s="101" t="n">
        <x:f>INDEX('Market Data'!$U153:$AL153,1,MATCH("HYG",'Market Data'!$U$5:$AL$5,0))</x:f>
        <x:v>-0.0003772439360352209</x:v>
      </x:c>
      <x:c r="AI151" s="101" t="n">
        <x:f>INDEX('Market Data'!$U153:$AL153,1,MATCH("GLD",'Market Data'!$U$5:$AL$5,0))</x:f>
        <x:v>0.04137270374924307</x:v>
      </x:c>
      <x:c r="AJ151" s="101" t="n">
        <x:f>INDEX('Market Data'!$U153:$AL153,1,MATCH("UUP",'Market Data'!$U$5:$AL$5,0))</x:f>
        <x:v>-0.002485784630806842</x:v>
      </x:c>
      <x:c r="AK151" s="101" t="n">
        <x:f>INDEX('Market Data'!$U153:$AL153,1,MATCH("USO",'Market Data'!$U$5:$AL$5,0))</x:f>
        <x:v>-0.007773376536257537</x:v>
      </x:c>
      <x:c r="AL151" s="101" t="n">
        <x:f>INDEX('Market Data'!$U153:$AL153,1,MATCH('Portfolio'!$D$20,'Market Data'!$U$5:$AL$5,0))</x:f>
        <x:v>-0.0019965624761277834</x:v>
      </x:c>
      <x:c r="AM151" s="74" t="str"/>
      <x:c r="AN151" s="74"/>
      <x:c r="AO151" s="74"/>
      <x:c r="AP151" s="74"/>
      <x:c r="AQ151" s="74"/>
      <x:c r="AR151" s="74"/>
      <x:c r="AS151" s="74"/>
      <x:c r="AT151" s="11" t="n">
        <x:f>A151</x:f>
        <x:v>46239</x:v>
      </x:c>
      <x:c r="AU151" s="13" t="n">
        <x:f>B151</x:f>
        <x:v>0.01845585418947257</x:v>
      </x:c>
      <x:c r="AV151" s="13" t="n">
        <x:f>'Market Data'!U153</x:f>
        <x:v>-0.0019965624761277834</x:v>
      </x:c>
      <x:c r="AW151" s="13" t="n">
        <x:f>'Market Data'!W153-'Market Data'!U153</x:f>
        <x:v>-0.004433420692374068</x:v>
      </x:c>
      <x:c r="AX151" s="13" t="n">
        <x:f>'Market Data'!X153-'Market Data'!U153</x:f>
        <x:v>-0.008758186580052896</x:v>
      </x:c>
      <x:c r="AY151" s="13" t="n">
        <x:f>'Market Data'!Y153-'Market Data'!U153</x:f>
        <x:v>-0.0013367907313177607</x:v>
      </x:c>
      <x:c r="AZ151" s="35" t="n">
        <x:f>AZ150*(1+AV151)</x:f>
        <x:v>1.1327793959271255</x:v>
      </x:c>
      <x:c r="BA151" s="35" t="n">
        <x:f>BA150*(1+AW151)</x:f>
        <x:v>1.0700763140137406</x:v>
      </x:c>
      <x:c r="BB151" s="35" t="n">
        <x:f>BB150*(1+AX151)</x:f>
        <x:v>1.0942621176238394</x:v>
      </x:c>
      <x:c r="BC151" s="35" t="n">
        <x:f>BC150*(1+AY151)</x:f>
        <x:v>1.2638126429643253</x:v>
      </x:c>
      <x:c r="BG151" s="13" t="n">
        <x:f>0.5*AI151+0.5*AK151</x:f>
        <x:v>0.016799663606492765</x:v>
      </x:c>
      <x:c r="BH151" s="13" t="n">
        <x:f>0.5*AJ151-0.5*AG151</x:f>
        <x:v>-0.002329591017865895</x:v>
      </x:c>
    </x:row>
    <x:row r="152">
      <x:c r="A152" s="100" t="n">
        <x:f>'Market Data'!A154</x:f>
        <x:v>46240</x:v>
      </x:c>
      <x:c r="B152" s="101" t="n">
        <x:f>'Portfolio'!$F$6*INDEX('Market Data'!$U154:$AL154,1,MATCH('Portfolio'!$B$6,'Market Data'!$U$5:$AL$5,0))+'Portfolio'!$F$7*INDEX('Market Data'!$U154:$AL154,1,MATCH('Portfolio'!$B$7,'Market Data'!$U$5:$AL$5,0))+'Portfolio'!$F$8*INDEX('Market Data'!$U154:$AL154,1,MATCH('Portfolio'!$B$8,'Market Data'!$U$5:$AL$5,0))+'Portfolio'!$F$9*INDEX('Market Data'!$U154:$AL154,1,MATCH('Portfolio'!$B$9,'Market Data'!$U$5:$AL$5,0))+'Portfolio'!$F$10*INDEX('Market Data'!$U154:$AL154,1,MATCH('Portfolio'!$B$10,'Market Data'!$U$5:$AL$5,0))+'Portfolio'!$F$11*INDEX('Market Data'!$U154:$AL154,1,MATCH('Portfolio'!$B$11,'Market Data'!$U$5:$AL$5,0))+'Portfolio'!$F$12*INDEX('Market Data'!$U154:$AL154,1,MATCH('Portfolio'!$B$12,'Market Data'!$U$5:$AL$5,0))+'Portfolio'!$F$13*INDEX('Market Data'!$U154:$AL154,1,MATCH('Portfolio'!$B$13,'Market Data'!$U$5:$AL$5,0))</x:f>
        <x:v>0.0022490161172222627</x:v>
      </x:c>
      <x:c r="C152" s="101" t="n">
        <x:f>-'Portfolio'!$D$24*INDEX('Market Data'!$U154:$AL154,1,MATCH('Portfolio'!$D$20,'Market Data'!$U$5:$AL$5,0))</x:f>
        <x:v>0.00117521624867676</x:v>
      </x:c>
      <x:c r="D152" s="101" t="n">
        <x:f>B152+C152</x:f>
        <x:v>0.0034242323658990226</x:v>
      </x:c>
      <x:c r="E152" s="101" t="n">
        <x:f>'Market Data'!U154</x:f>
        <x:v>-0.0015978064697251826</x:v>
      </x:c>
      <x:c r="F152" s="101" t="n">
        <x:f>'Market Data'!V154</x:f>
        <x:v>-0.0036943586003114204</x:v>
      </x:c>
      <x:c r="G152" s="101" t="n">
        <x:f>'Market Data'!W154</x:f>
        <x:v>-0.005070491539739375</x:v>
      </x:c>
      <x:c r="H152" s="102" t="n">
        <x:f>H151*(1+B152)</x:f>
        <x:v>1.3910144206586155</x:v>
      </x:c>
      <x:c r="I152" s="102" t="n">
        <x:f>I151*(1+D152)</x:f>
        <x:v>1.277398118795547</x:v>
      </x:c>
      <x:c r="J152" s="102" t="n">
        <x:f>J151*(1+E152)</x:f>
        <x:v>1.1309694336795417</x:v>
      </x:c>
      <x:c r="K152" s="102" t="n">
        <x:f>K151*(1+F152)</x:f>
        <x:v>1.1683478692975582</x:v>
      </x:c>
      <x:c r="L152" s="102" t="n">
        <x:f>L151*(1+G152)</x:f>
        <x:v>1.2038390563330492</x:v>
      </x:c>
      <x:c r="M152" s="102" t="n">
        <x:f>MAX(M151,H152)</x:f>
        <x:v>1.4134670077430953</x:v>
      </x:c>
      <x:c r="N152" s="98" t="n">
        <x:f>H152/M152-1</x:f>
        <x:v>-0.015884762050675794</x:v>
      </x:c>
      <x:c r="O152" s="102" t="n">
        <x:f>MAX(O151,I152)</x:f>
        <x:v>1.3276272834597476</x:v>
      </x:c>
      <x:c r="P152" s="98" t="n">
        <x:f>I152/O152-1</x:f>
        <x:v>-0.037833784594502484</x:v>
      </x:c>
      <x:c r="Q152" s="102" t="n">
        <x:f>MAX(Q151,J152)</x:f>
        <x:v>1.1350455853515329</x:v>
      </x:c>
      <x:c r="R152" s="98" t="n">
        <x:f>J152/Q152-1</x:f>
        <x:v>-0.0035911788254114896</x:v>
      </x:c>
      <x:c r="S152" s="102" t="n">
        <x:f>MAX(S151,K152)</x:f>
        <x:v>1.2185229145369108</x:v>
      </x:c>
      <x:c r="T152" s="98" t="n">
        <x:f>K152/S152-1</x:f>
        <x:v>-0.04117694024524865</x:v>
      </x:c>
      <x:c r="U152" s="102" t="n">
        <x:f>MAX(U151,L152)</x:f>
        <x:v>1.217804684001445</x:v>
      </x:c>
      <x:c r="V152" s="98" t="n">
        <x:f>L152/U152-1</x:f>
        <x:v>-0.011467871532984786</x:v>
      </x:c>
      <x:c r="W152" s="101" t="n">
        <x:f>INDEX('Market Data'!$U154:$AL154,1,MATCH('Portfolio'!$B$6,'Market Data'!$U$5:$AL$5,0))</x:f>
        <x:v>-0.00104914421161717</x:v>
      </x:c>
      <x:c r="X152" s="101" t="n">
        <x:f>INDEX('Market Data'!$U154:$AL154,1,MATCH('Portfolio'!$B$7,'Market Data'!$U$5:$AL$5,0))</x:f>
        <x:v>-0.013121543799467283</x:v>
      </x:c>
      <x:c r="Y152" s="101" t="n">
        <x:f>INDEX('Market Data'!$U154:$AL154,1,MATCH('Portfolio'!$B$8,'Market Data'!$U$5:$AL$5,0))</x:f>
        <x:v>0.010144973382915312</x:v>
      </x:c>
      <x:c r="Z152" s="101" t="n">
        <x:f>INDEX('Market Data'!$U154:$AL154,1,MATCH('Portfolio'!$B$9,'Market Data'!$U$5:$AL$5,0))</x:f>
        <x:v>0.01887399710338178</x:v>
      </x:c>
      <x:c r="AA152" s="101" t="n">
        <x:f>INDEX('Market Data'!$U154:$AL154,1,MATCH('Portfolio'!$B$10,'Market Data'!$U$5:$AL$5,0))</x:f>
        <x:v>-0.008183950900032433</x:v>
      </x:c>
      <x:c r="AB152" s="101" t="n">
        <x:f>INDEX('Market Data'!$U154:$AL154,1,MATCH('Portfolio'!$B$11,'Market Data'!$U$5:$AL$5,0))</x:f>
        <x:v>0.007600966309531554</x:v>
      </x:c>
      <x:c r="AC152" s="101" t="n">
        <x:f>INDEX('Market Data'!$U154:$AL154,1,MATCH('Portfolio'!$B$12,'Market Data'!$U$5:$AL$5,0))</x:f>
        <x:v>0.00007699101265035146</x:v>
      </x:c>
      <x:c r="AD152" s="101" t="n">
        <x:f>INDEX('Market Data'!$U154:$AL154,1,MATCH('Portfolio'!$B$13,'Market Data'!$U$5:$AL$5,0))</x:f>
        <x:v>-0.0015978064697251826</x:v>
      </x:c>
      <x:c r="AE152" s="101" t="n">
        <x:f>INDEX('Market Data'!$U154:$AL154,1,MATCH("SPY",'Market Data'!$U$5:$AL$5,0))</x:f>
        <x:v>-0.0015978064697251826</x:v>
      </x:c>
      <x:c r="AF152" s="101" t="n">
        <x:f>INDEX('Market Data'!$U154:$AL154,1,MATCH("QQQ",'Market Data'!$U$5:$AL$5,0))</x:f>
        <x:v>-0.0036943586003114204</x:v>
      </x:c>
      <x:c r="AG152" s="101" t="n">
        <x:f>INDEX('Market Data'!$U154:$AL154,1,MATCH("TLT",'Market Data'!$U$5:$AL$5,0))</x:f>
        <x:v>-0.0057831880715829564</x:v>
      </x:c>
      <x:c r="AH152" s="101" t="n">
        <x:f>INDEX('Market Data'!$U154:$AL154,1,MATCH("HYG",'Market Data'!$U$5:$AL$5,0))</x:f>
        <x:v>-0.0007544831987849054</x:v>
      </x:c>
      <x:c r="AI152" s="101" t="n">
        <x:f>INDEX('Market Data'!$U154:$AL154,1,MATCH("GLD",'Market Data'!$U$5:$AL$5,0))</x:f>
        <x:v>0.00007699101265035146</x:v>
      </x:c>
      <x:c r="AJ152" s="101" t="n">
        <x:f>INDEX('Market Data'!$U154:$AL154,1,MATCH("UUP",'Market Data'!$U$5:$AL$5,0))</x:f>
        <x:v>0.0035599993209864955</x:v>
      </x:c>
      <x:c r="AK152" s="101" t="n">
        <x:f>INDEX('Market Data'!$U154:$AL154,1,MATCH("USO",'Market Data'!$U$5:$AL$5,0))</x:f>
        <x:v>0.034731942797338045</x:v>
      </x:c>
      <x:c r="AL152" s="101" t="n">
        <x:f>INDEX('Market Data'!$U154:$AL154,1,MATCH('Portfolio'!$D$20,'Market Data'!$U$5:$AL$5,0))</x:f>
        <x:v>-0.0015978064697251826</x:v>
      </x:c>
      <x:c r="AM152" s="74" t="str"/>
      <x:c r="AN152" s="74"/>
      <x:c r="AO152" s="74"/>
      <x:c r="AP152" s="74"/>
      <x:c r="AQ152" s="74"/>
      <x:c r="AR152" s="74"/>
      <x:c r="AS152" s="74"/>
      <x:c r="AT152" s="11" t="n">
        <x:f>A152</x:f>
        <x:v>46240</x:v>
      </x:c>
      <x:c r="AU152" s="13" t="n">
        <x:f>B152</x:f>
        <x:v>0.0022490161172222627</x:v>
      </x:c>
      <x:c r="AV152" s="13" t="n">
        <x:f>'Market Data'!U154</x:f>
        <x:v>-0.0015978064697251826</x:v>
      </x:c>
      <x:c r="AW152" s="13" t="n">
        <x:f>'Market Data'!W154-'Market Data'!U154</x:f>
        <x:v>-0.003472685070014192</x:v>
      </x:c>
      <x:c r="AX152" s="13" t="n">
        <x:f>'Market Data'!X154-'Market Data'!U154</x:f>
        <x:v>-0.004241304713991312</x:v>
      </x:c>
      <x:c r="AY152" s="13" t="n">
        <x:f>'Market Data'!Y154-'Market Data'!U154</x:f>
        <x:v>-0.0041789540103839284</x:v>
      </x:c>
      <x:c r="AZ152" s="35" t="n">
        <x:f>AZ151*(1+AV152)</x:f>
        <x:v>1.1309694336795417</x:v>
      </x:c>
      <x:c r="BA152" s="35" t="n">
        <x:f>BA151*(1+AW152)</x:f>
        <x:v>1.0663602759742892</x:v>
      </x:c>
      <x:c r="BB152" s="35" t="n">
        <x:f>BB151*(1+AX152)</x:f>
        <x:v>1.0896210185460193</x:v>
      </x:c>
      <x:c r="BC152" s="35" t="n">
        <x:f>BC151*(1+AY152)</x:f>
        <x:v>1.2585312280516356</x:v>
      </x:c>
      <x:c r="BG152" s="13" t="n">
        <x:f>0.5*AI152+0.5*AK152</x:f>
        <x:v>0.017404466904994198</x:v>
      </x:c>
      <x:c r="BH152" s="13" t="n">
        <x:f>0.5*AJ152-0.5*AG152</x:f>
        <x:v>0.004671593696284726</x:v>
      </x:c>
    </x:row>
    <x:row r="153">
      <x:c r="A153" s="100" t="n">
        <x:f>'Market Data'!A155</x:f>
        <x:v>46241</x:v>
      </x:c>
      <x:c r="B153" s="101" t="n">
        <x:f>'Portfolio'!$F$6*INDEX('Market Data'!$U155:$AL155,1,MATCH('Portfolio'!$B$6,'Market Data'!$U$5:$AL$5,0))+'Portfolio'!$F$7*INDEX('Market Data'!$U155:$AL155,1,MATCH('Portfolio'!$B$7,'Market Data'!$U$5:$AL$5,0))+'Portfolio'!$F$8*INDEX('Market Data'!$U155:$AL155,1,MATCH('Portfolio'!$B$8,'Market Data'!$U$5:$AL$5,0))+'Portfolio'!$F$9*INDEX('Market Data'!$U155:$AL155,1,MATCH('Portfolio'!$B$9,'Market Data'!$U$5:$AL$5,0))+'Portfolio'!$F$10*INDEX('Market Data'!$U155:$AL155,1,MATCH('Portfolio'!$B$10,'Market Data'!$U$5:$AL$5,0))+'Portfolio'!$F$11*INDEX('Market Data'!$U155:$AL155,1,MATCH('Portfolio'!$B$11,'Market Data'!$U$5:$AL$5,0))+'Portfolio'!$F$12*INDEX('Market Data'!$U155:$AL155,1,MATCH('Portfolio'!$B$12,'Market Data'!$U$5:$AL$5,0))+'Portfolio'!$F$13*INDEX('Market Data'!$U155:$AL155,1,MATCH('Portfolio'!$B$13,'Market Data'!$U$5:$AL$5,0))</x:f>
        <x:v>0.006039826249679655</x:v>
      </x:c>
      <x:c r="C153" s="101" t="n">
        <x:f>-'Portfolio'!$D$24*INDEX('Market Data'!$U155:$AL155,1,MATCH('Portfolio'!$D$20,'Market Data'!$U$5:$AL$5,0))</x:f>
        <x:v>-0.004497937053093874</x:v>
      </x:c>
      <x:c r="D153" s="101" t="n">
        <x:f>B153+C153</x:f>
        <x:v>0.001541889196585781</x:v>
      </x:c>
      <x:c r="E153" s="101" t="n">
        <x:f>'Market Data'!U155</x:f>
        <x:v>0.0061153280785064545</x:v>
      </x:c>
      <x:c r="F153" s="101" t="n">
        <x:f>'Market Data'!V155</x:f>
        <x:v>0.011726026161803071</x:v>
      </x:c>
      <x:c r="G153" s="101" t="n">
        <x:f>'Market Data'!W155</x:f>
        <x:v>0.011098016147157441</x:v>
      </x:c>
      <x:c r="H153" s="102" t="n">
        <x:f>H152*(1+B153)</x:f>
        <x:v>1.3994159060701923</x:v>
      </x:c>
      <x:c r="I153" s="102" t="n">
        <x:f>I152*(1+D153)</x:f>
        <x:v>1.2793677251546567</x:v>
      </x:c>
      <x:c r="J153" s="102" t="n">
        <x:f>J152*(1+E153)</x:f>
        <x:v>1.1378856828132549</x:v>
      </x:c>
      <x:c r="K153" s="102" t="n">
        <x:f>K152*(1+F153)</x:f>
        <x:v>1.1820479469790282</x:v>
      </x:c>
      <x:c r="L153" s="102" t="n">
        <x:f>L152*(1+G153)</x:f>
        <x:v>1.2171992816188122</x:v>
      </x:c>
      <x:c r="M153" s="102" t="n">
        <x:f>MAX(M152,H153)</x:f>
        <x:v>1.4134670077430953</x:v>
      </x:c>
      <x:c r="N153" s="98" t="n">
        <x:f>H153/M153-1</x:f>
        <x:v>-0.009940877003799753</x:v>
      </x:c>
      <x:c r="O153" s="102" t="n">
        <x:f>MAX(O152,I153)</x:f>
        <x:v>1.3276272834597476</x:v>
      </x:c>
      <x:c r="P153" s="98" t="n">
        <x:f>I153/O153-1</x:f>
        <x:v>-0.03635023090164902</x:v>
      </x:c>
      <x:c r="Q153" s="102" t="n">
        <x:f>MAX(Q152,J153)</x:f>
        <x:v>1.1378856828132549</x:v>
      </x:c>
      <x:c r="R153" s="98" t="n">
        <x:f>J153/Q153-1</x:f>
        <x:v>0</x:v>
      </x:c>
      <x:c r="S153" s="102" t="n">
        <x:f>MAX(S152,K153)</x:f>
        <x:v>1.2185229145369108</x:v>
      </x:c>
      <x:c r="T153" s="98" t="n">
        <x:f>K153/S153-1</x:f>
        <x:v>-0.02993375596202441</x:v>
      </x:c>
      <x:c r="U153" s="102" t="n">
        <x:f>MAX(U152,L153)</x:f>
        <x:v>1.217804684001445</x:v>
      </x:c>
      <x:c r="V153" s="98" t="n">
        <x:f>L153/U153-1</x:f>
        <x:v>-0.0004971260092738738</x:v>
      </x:c>
      <x:c r="W153" s="101" t="n">
        <x:f>INDEX('Market Data'!$U155:$AL155,1,MATCH('Portfolio'!$B$6,'Market Data'!$U$5:$AL$5,0))</x:f>
        <x:v>0.022695108877927694</x:v>
      </x:c>
      <x:c r="X153" s="101" t="n">
        <x:f>INDEX('Market Data'!$U155:$AL155,1,MATCH('Portfolio'!$B$7,'Market Data'!$U$5:$AL$5,0))</x:f>
        <x:v>-0.004424385978566425</x:v>
      </x:c>
      <x:c r="Y153" s="101" t="n">
        <x:f>INDEX('Market Data'!$U155:$AL155,1,MATCH('Portfolio'!$B$8,'Market Data'!$U$5:$AL$5,0))</x:f>
        <x:v>0.004399749643555273</x:v>
      </x:c>
      <x:c r="Z153" s="101" t="n">
        <x:f>INDEX('Market Data'!$U155:$AL155,1,MATCH('Portfolio'!$B$9,'Market Data'!$U$5:$AL$5,0))</x:f>
        <x:v>-0.005226759927797864</x:v>
      </x:c>
      <x:c r="AA153" s="101" t="n">
        <x:f>INDEX('Market Data'!$U155:$AL155,1,MATCH('Portfolio'!$B$10,'Market Data'!$U$5:$AL$5,0))</x:f>
        <x:v>0.00342408437412578</x:v>
      </x:c>
      <x:c r="AB153" s="101" t="n">
        <x:f>INDEX('Market Data'!$U155:$AL155,1,MATCH('Portfolio'!$B$11,'Market Data'!$U$5:$AL$5,0))</x:f>
        <x:v>-0.0014012717227340765</x:v>
      </x:c>
      <x:c r="AC153" s="101" t="n">
        <x:f>INDEX('Market Data'!$U155:$AL155,1,MATCH('Portfolio'!$B$12,'Market Data'!$U$5:$AL$5,0))</x:f>
        <x:v>0.022583179330530445</x:v>
      </x:c>
      <x:c r="AD153" s="101" t="n">
        <x:f>INDEX('Market Data'!$U155:$AL155,1,MATCH('Portfolio'!$B$13,'Market Data'!$U$5:$AL$5,0))</x:f>
        <x:v>0.0061153280785064545</x:v>
      </x:c>
      <x:c r="AE153" s="101" t="n">
        <x:f>INDEX('Market Data'!$U155:$AL155,1,MATCH("SPY",'Market Data'!$U$5:$AL$5,0))</x:f>
        <x:v>0.0061153280785064545</x:v>
      </x:c>
      <x:c r="AF153" s="101" t="n">
        <x:f>INDEX('Market Data'!$U155:$AL155,1,MATCH("QQQ",'Market Data'!$U$5:$AL$5,0))</x:f>
        <x:v>0.011726026161803071</x:v>
      </x:c>
      <x:c r="AG153" s="101" t="n">
        <x:f>INDEX('Market Data'!$U155:$AL155,1,MATCH("TLT",'Market Data'!$U$5:$AL$5,0))</x:f>
        <x:v>0.0029084603452897984</x:v>
      </x:c>
      <x:c r="AH153" s="101" t="n">
        <x:f>INDEX('Market Data'!$U155:$AL155,1,MATCH("HYG",'Market Data'!$U$5:$AL$5,0))</x:f>
        <x:v>0.0018877769963261404</x:v>
      </x:c>
      <x:c r="AI153" s="101" t="n">
        <x:f>INDEX('Market Data'!$U155:$AL155,1,MATCH("GLD",'Market Data'!$U$5:$AL$5,0))</x:f>
        <x:v>0.022583179330530445</x:v>
      </x:c>
      <x:c r="AJ153" s="101" t="n">
        <x:f>INDEX('Market Data'!$U155:$AL155,1,MATCH("UUP",'Market Data'!$U$5:$AL$5,0))</x:f>
        <x:v>-0.004256858352607029</x:v>
      </x:c>
      <x:c r="AK153" s="101" t="n">
        <x:f>INDEX('Market Data'!$U155:$AL155,1,MATCH("USO",'Market Data'!$U$5:$AL$5,0))</x:f>
        <x:v>-0.007487165551310904</x:v>
      </x:c>
      <x:c r="AL153" s="101" t="n">
        <x:f>INDEX('Market Data'!$U155:$AL155,1,MATCH('Portfolio'!$D$20,'Market Data'!$U$5:$AL$5,0))</x:f>
        <x:v>0.0061153280785064545</x:v>
      </x:c>
      <x:c r="AM153" s="74" t="str"/>
      <x:c r="AN153" s="74"/>
      <x:c r="AO153" s="74"/>
      <x:c r="AP153" s="74"/>
      <x:c r="AQ153" s="74"/>
      <x:c r="AR153" s="74"/>
      <x:c r="AS153" s="74"/>
      <x:c r="AT153" s="11" t="n">
        <x:f>A153</x:f>
        <x:v>46241</x:v>
      </x:c>
      <x:c r="AU153" s="13" t="n">
        <x:f>B153</x:f>
        <x:v>0.006039826249679655</x:v>
      </x:c>
      <x:c r="AV153" s="13" t="n">
        <x:f>'Market Data'!U155</x:f>
        <x:v>0.0061153280785064545</x:v>
      </x:c>
      <x:c r="AW153" s="13" t="n">
        <x:f>'Market Data'!W155-'Market Data'!U155</x:f>
        <x:v>0.004982688068650987</x:v>
      </x:c>
      <x:c r="AX153" s="13" t="n">
        <x:f>'Market Data'!X155-'Market Data'!U155</x:f>
        <x:v>-0.002383560113741856</x:v>
      </x:c>
      <x:c r="AY153" s="13" t="n">
        <x:f>'Market Data'!Y155-'Market Data'!U155</x:f>
        <x:v>0.0011731310225262526</x:v>
      </x:c>
      <x:c r="AZ153" s="35" t="n">
        <x:f>AZ152*(1+AV153)</x:f>
        <x:v>1.1378856828132549</x:v>
      </x:c>
      <x:c r="BA153" s="35" t="n">
        <x:f>BA152*(1+AW153)</x:f>
        <x:v>1.0716736165982697</x:v>
      </x:c>
      <x:c r="BB153" s="35" t="n">
        <x:f>BB152*(1+AX153)</x:f>
        <x:v>1.0870238413471183</x:v>
      </x:c>
      <x:c r="BC153" s="35" t="n">
        <x:f>BC152*(1+AY153)</x:f>
        <x:v>1.260007650078081</x:v>
      </x:c>
      <x:c r="BG153" s="13" t="n">
        <x:f>0.5*AI153+0.5*AK153</x:f>
        <x:v>0.007548006889609771</x:v>
      </x:c>
      <x:c r="BH153" s="13" t="n">
        <x:f>0.5*AJ153-0.5*AG153</x:f>
        <x:v>-0.0035826593489484138</x:v>
      </x:c>
    </x:row>
    <x:row r="154">
      <x:c r="A154" s="100" t="n">
        <x:f>'Market Data'!A156</x:f>
        <x:v>46244</x:v>
      </x:c>
      <x:c r="B154" s="101" t="n">
        <x:f>'Portfolio'!$F$6*INDEX('Market Data'!$U156:$AL156,1,MATCH('Portfolio'!$B$6,'Market Data'!$U$5:$AL$5,0))+'Portfolio'!$F$7*INDEX('Market Data'!$U156:$AL156,1,MATCH('Portfolio'!$B$7,'Market Data'!$U$5:$AL$5,0))+'Portfolio'!$F$8*INDEX('Market Data'!$U156:$AL156,1,MATCH('Portfolio'!$B$8,'Market Data'!$U$5:$AL$5,0))+'Portfolio'!$F$9*INDEX('Market Data'!$U156:$AL156,1,MATCH('Portfolio'!$B$9,'Market Data'!$U$5:$AL$5,0))+'Portfolio'!$F$10*INDEX('Market Data'!$U156:$AL156,1,MATCH('Portfolio'!$B$10,'Market Data'!$U$5:$AL$5,0))+'Portfolio'!$F$11*INDEX('Market Data'!$U156:$AL156,1,MATCH('Portfolio'!$B$11,'Market Data'!$U$5:$AL$5,0))+'Portfolio'!$F$12*INDEX('Market Data'!$U156:$AL156,1,MATCH('Portfolio'!$B$12,'Market Data'!$U$5:$AL$5,0))+'Portfolio'!$F$13*INDEX('Market Data'!$U156:$AL156,1,MATCH('Portfolio'!$B$13,'Market Data'!$U$5:$AL$5,0))</x:f>
        <x:v>-0.0015004727521219525</x:v>
      </x:c>
      <x:c r="C154" s="101" t="n">
        <x:f>-'Portfolio'!$D$24*INDEX('Market Data'!$U156:$AL156,1,MATCH('Portfolio'!$D$20,'Market Data'!$U$5:$AL$5,0))</x:f>
        <x:v>0.00021877492946900293</x:v>
      </x:c>
      <x:c r="D154" s="101" t="n">
        <x:f>B154+C154</x:f>
        <x:v>-0.0012816978226529495</x:v>
      </x:c>
      <x:c r="E154" s="101" t="n">
        <x:f>'Market Data'!U156</x:f>
        <x:v>-0.0002974431285415191</x:v>
      </x:c>
      <x:c r="F154" s="101" t="n">
        <x:f>'Market Data'!V156</x:f>
        <x:v>-0.0029874750593527066</x:v>
      </x:c>
      <x:c r="G154" s="101" t="n">
        <x:f>'Market Data'!W156</x:f>
        <x:v>-0.005239363674725994</x:v>
      </x:c>
      <x:c r="H154" s="102" t="n">
        <x:f>H153*(1+B154)</x:f>
        <x:v>1.397316120634248</x:v>
      </x:c>
      <x:c r="I154" s="102" t="n">
        <x:f>I153*(1+D154)</x:f>
        <x:v>1.2777279623269535</x:v>
      </x:c>
      <x:c r="J154" s="102" t="n">
        <x:f>J153*(1+E154)</x:f>
        <x:v>1.1375472265358362</x:v>
      </x:c>
      <x:c r="K154" s="102" t="n">
        <x:f>K153*(1+F154)</x:f>
        <x:v>1.1785166082184693</x:v>
      </x:c>
      <x:c r="L154" s="102" t="n">
        <x:f>L153*(1+G154)</x:f>
        <x:v>1.210821931917796</x:v>
      </x:c>
      <x:c r="M154" s="102" t="n">
        <x:f>MAX(M153,H154)</x:f>
        <x:v>1.4134670077430953</x:v>
      </x:c>
      <x:c r="N154" s="98" t="n">
        <x:f>H154/M154-1</x:f>
        <x:v>-0.011426433740845288</x:v>
      </x:c>
      <x:c r="O154" s="102" t="n">
        <x:f>MAX(O153,I154)</x:f>
        <x:v>1.3276272834597476</x:v>
      </x:c>
      <x:c r="P154" s="98" t="n">
        <x:f>I154/O154-1</x:f>
        <x:v>-0.03758533871250236</x:v>
      </x:c>
      <x:c r="Q154" s="102" t="n">
        <x:f>MAX(Q153,J154)</x:f>
        <x:v>1.1378856828132549</x:v>
      </x:c>
      <x:c r="R154" s="98" t="n">
        <x:f>J154/Q154-1</x:f>
        <x:v>-0.00029744312854163013</x:v>
      </x:c>
      <x:c r="S154" s="102" t="n">
        <x:f>MAX(S153,K154)</x:f>
        <x:v>1.2185229145369108</x:v>
      </x:c>
      <x:c r="T154" s="98" t="n">
        <x:f>K154/S154-1</x:f>
        <x:v>-0.03283180467200775</x:v>
      </x:c>
      <x:c r="U154" s="102" t="n">
        <x:f>MAX(U153,L154)</x:f>
        <x:v>1.217804684001445</x:v>
      </x:c>
      <x:c r="V154" s="98" t="n">
        <x:f>L154/U154-1</x:f>
        <x:v>-0.005733885060045241</x:v>
      </x:c>
      <x:c r="W154" s="101" t="n">
        <x:f>INDEX('Market Data'!$U156:$AL156,1,MATCH('Portfolio'!$B$6,'Market Data'!$U$5:$AL$5,0))</x:f>
        <x:v>-0.028621234049048927</x:v>
      </x:c>
      <x:c r="X154" s="101" t="n">
        <x:f>INDEX('Market Data'!$U156:$AL156,1,MATCH('Portfolio'!$B$7,'Market Data'!$U$5:$AL$5,0))</x:f>
        <x:v>-0.018881692840371778</x:v>
      </x:c>
      <x:c r="Y154" s="101" t="n">
        <x:f>INDEX('Market Data'!$U156:$AL156,1,MATCH('Portfolio'!$B$8,'Market Data'!$U$5:$AL$5,0))</x:f>
        <x:v>-0.003737730880899681</x:v>
      </x:c>
      <x:c r="Z154" s="101" t="n">
        <x:f>INDEX('Market Data'!$U156:$AL156,1,MATCH('Portfolio'!$B$9,'Market Data'!$U$5:$AL$5,0))</x:f>
        <x:v>0.03898927329493462</x:v>
      </x:c>
      <x:c r="AA154" s="101" t="n">
        <x:f>INDEX('Market Data'!$U156:$AL156,1,MATCH('Portfolio'!$B$10,'Market Data'!$U$5:$AL$5,0))</x:f>
        <x:v>0.006349349969249296</x:v>
      </x:c>
      <x:c r="AB154" s="101" t="n">
        <x:f>INDEX('Market Data'!$U156:$AL156,1,MATCH('Portfolio'!$B$11,'Market Data'!$U$5:$AL$5,0))</x:f>
        <x:v>0.005201401782706672</x:v>
      </x:c>
      <x:c r="AC154" s="101" t="n">
        <x:f>INDEX('Market Data'!$U156:$AL156,1,MATCH('Portfolio'!$B$12,'Market Data'!$U$5:$AL$5,0))</x:f>
        <x:v>0.01021408716277361</x:v>
      </x:c>
      <x:c r="AD154" s="101" t="n">
        <x:f>INDEX('Market Data'!$U156:$AL156,1,MATCH('Portfolio'!$B$13,'Market Data'!$U$5:$AL$5,0))</x:f>
        <x:v>-0.0002974431285415191</x:v>
      </x:c>
      <x:c r="AE154" s="101" t="n">
        <x:f>INDEX('Market Data'!$U156:$AL156,1,MATCH("SPY",'Market Data'!$U$5:$AL$5,0))</x:f>
        <x:v>-0.0002974431285415191</x:v>
      </x:c>
      <x:c r="AF154" s="101" t="n">
        <x:f>INDEX('Market Data'!$U156:$AL156,1,MATCH("QQQ",'Market Data'!$U$5:$AL$5,0))</x:f>
        <x:v>-0.0029874750593527066</x:v>
      </x:c>
      <x:c r="AG154" s="101" t="n">
        <x:f>INDEX('Market Data'!$U156:$AL156,1,MATCH("TLT",'Market Data'!$U$5:$AL$5,0))</x:f>
        <x:v>-0.00845826958468221</x:v>
      </x:c>
      <x:c r="AH154" s="101" t="n">
        <x:f>INDEX('Market Data'!$U156:$AL156,1,MATCH("HYG",'Market Data'!$U$5:$AL$5,0))</x:f>
        <x:v>-0.0016329135867255706</x:v>
      </x:c>
      <x:c r="AI154" s="101" t="n">
        <x:f>INDEX('Market Data'!$U156:$AL156,1,MATCH("GLD",'Market Data'!$U$5:$AL$5,0))</x:f>
        <x:v>0.01021408716277361</x:v>
      </x:c>
      <x:c r="AJ154" s="101" t="n">
        <x:f>INDEX('Market Data'!$U156:$AL156,1,MATCH("UUP",'Market Data'!$U$5:$AL$5,0))</x:f>
        <x:v>0.002493754741191845</x:v>
      </x:c>
      <x:c r="AK154" s="101" t="n">
        <x:f>INDEX('Market Data'!$U156:$AL156,1,MATCH("USO",'Market Data'!$U$5:$AL$5,0))</x:f>
        <x:v>0.06729949640694843</x:v>
      </x:c>
      <x:c r="AL154" s="101" t="n">
        <x:f>INDEX('Market Data'!$U156:$AL156,1,MATCH('Portfolio'!$D$20,'Market Data'!$U$5:$AL$5,0))</x:f>
        <x:v>-0.0002974431285415191</x:v>
      </x:c>
      <x:c r="AM154" s="74" t="str"/>
      <x:c r="AN154" s="74"/>
      <x:c r="AO154" s="74"/>
      <x:c r="AP154" s="74"/>
      <x:c r="AQ154" s="74"/>
      <x:c r="AR154" s="74"/>
      <x:c r="AS154" s="74"/>
      <x:c r="AT154" s="11" t="n">
        <x:f>A154</x:f>
        <x:v>46244</x:v>
      </x:c>
      <x:c r="AU154" s="13" t="n">
        <x:f>B154</x:f>
        <x:v>-0.0015004727521219525</x:v>
      </x:c>
      <x:c r="AV154" s="13" t="n">
        <x:f>'Market Data'!U156</x:f>
        <x:v>-0.0002974431285415191</x:v>
      </x:c>
      <x:c r="AW154" s="13" t="n">
        <x:f>'Market Data'!W156-'Market Data'!U156</x:f>
        <x:v>-0.004941920546184475</x:v>
      </x:c>
      <x:c r="AX154" s="13" t="n">
        <x:f>'Market Data'!X156-'Market Data'!U156</x:f>
        <x:v>-0.0061684373774787415</x:v>
      </x:c>
      <x:c r="AY154" s="13" t="n">
        <x:f>'Market Data'!Y156-'Market Data'!U156</x:f>
        <x:v>-0.00041090853225644874</x:v>
      </x:c>
      <x:c r="AZ154" s="35" t="n">
        <x:f>AZ153*(1+AV154)</x:f>
        <x:v>1.1375472265358362</x:v>
      </x:c>
      <x:c r="BA154" s="35" t="n">
        <x:f>BA153*(1+AW154)</x:f>
        <x:v>1.0663774907335988</x:v>
      </x:c>
      <x:c r="BB154" s="35" t="n">
        <x:f>BB153*(1+AX154)</x:f>
        <x:v>1.0803186028539422</x:v>
      </x:c>
      <x:c r="BC154" s="35" t="n">
        <x:f>BC153*(1+AY154)</x:f>
        <x:v>1.2594899021839556</x:v>
      </x:c>
      <x:c r="BG154" s="13" t="n">
        <x:f>0.5*AI154+0.5*AK154</x:f>
        <x:v>0.03875679178486102</x:v>
      </x:c>
      <x:c r="BH154" s="13" t="n">
        <x:f>0.5*AJ154-0.5*AG154</x:f>
        <x:v>0.005476012162937027</x:v>
      </x:c>
    </x:row>
    <x:row r="155">
      <x:c r="A155" s="100" t="n">
        <x:f>'Market Data'!A157</x:f>
        <x:v>46245</x:v>
      </x:c>
      <x:c r="B155" s="101" t="n">
        <x:f>'Portfolio'!$F$6*INDEX('Market Data'!$U157:$AL157,1,MATCH('Portfolio'!$B$6,'Market Data'!$U$5:$AL$5,0))+'Portfolio'!$F$7*INDEX('Market Data'!$U157:$AL157,1,MATCH('Portfolio'!$B$7,'Market Data'!$U$5:$AL$5,0))+'Portfolio'!$F$8*INDEX('Market Data'!$U157:$AL157,1,MATCH('Portfolio'!$B$8,'Market Data'!$U$5:$AL$5,0))+'Portfolio'!$F$9*INDEX('Market Data'!$U157:$AL157,1,MATCH('Portfolio'!$B$9,'Market Data'!$U$5:$AL$5,0))+'Portfolio'!$F$10*INDEX('Market Data'!$U157:$AL157,1,MATCH('Portfolio'!$B$10,'Market Data'!$U$5:$AL$5,0))+'Portfolio'!$F$11*INDEX('Market Data'!$U157:$AL157,1,MATCH('Portfolio'!$B$11,'Market Data'!$U$5:$AL$5,0))+'Portfolio'!$F$12*INDEX('Market Data'!$U157:$AL157,1,MATCH('Portfolio'!$B$12,'Market Data'!$U$5:$AL$5,0))+'Portfolio'!$F$13*INDEX('Market Data'!$U157:$AL157,1,MATCH('Portfolio'!$B$13,'Market Data'!$U$5:$AL$5,0))</x:f>
        <x:v>-0.00029873972441987143</x:v>
      </x:c>
      <x:c r="C155" s="101" t="n">
        <x:f>-'Portfolio'!$D$24*INDEX('Market Data'!$U157:$AL157,1,MATCH('Portfolio'!$D$20,'Market Data'!$U$5:$AL$5,0))</x:f>
        <x:v>0.0023501287590476714</x:v>
      </x:c>
      <x:c r="D155" s="101" t="n">
        <x:f>B155+C155</x:f>
        <x:v>0.0020513890346278</x:v>
      </x:c>
      <x:c r="E155" s="101" t="n">
        <x:f>'Market Data'!U157</x:f>
        <x:v>-0.003195199981383512</x:v>
      </x:c>
      <x:c r="F155" s="101" t="n">
        <x:f>'Market Data'!V157</x:f>
        <x:v>-0.0033570309855425196</x:v>
      </x:c>
      <x:c r="G155" s="101" t="n">
        <x:f>'Market Data'!W157</x:f>
        <x:v>0.0033668433301485834</x:v>
      </x:c>
      <x:c r="H155" s="102" t="n">
        <x:f>H154*(1+B155)</x:f>
        <x:v>1.3968986868014421</x:v>
      </x:c>
      <x:c r="I155" s="102" t="n">
        <x:f>I154*(1+D155)</x:f>
        <x:v>1.2803490794581085</x:v>
      </x:c>
      <x:c r="J155" s="102" t="n">
        <x:f>J154*(1+E155)</x:f>
        <x:v>1.133912535658786</x:v>
      </x:c>
      <x:c r="K155" s="102" t="n">
        <x:f>K154*(1+F155)</x:f>
        <x:v>1.1745602914477034</x:v>
      </x:c>
      <x:c r="L155" s="102" t="n">
        <x:f>L154*(1+G155)</x:f>
        <x:v>1.214898579663271</x:v>
      </x:c>
      <x:c r="M155" s="102" t="n">
        <x:f>MAX(M154,H155)</x:f>
        <x:v>1.4134670077430953</x:v>
      </x:c>
      <x:c r="N155" s="98" t="n">
        <x:f>H155/M155-1</x:f>
        <x:v>-0.01172175993559843</x:v>
      </x:c>
      <x:c r="O155" s="102" t="n">
        <x:f>MAX(O154,I155)</x:f>
        <x:v>1.3276272834597476</x:v>
      </x:c>
      <x:c r="P155" s="98" t="n">
        <x:f>I155/O155-1</x:f>
        <x:v>-0.03561105182957214</x:v>
      </x:c>
      <x:c r="Q155" s="102" t="n">
        <x:f>MAX(Q154,J155)</x:f>
        <x:v>1.1378856828132549</x:v>
      </x:c>
      <x:c r="R155" s="98" t="n">
        <x:f>J155/Q155-1</x:f>
        <x:v>-0.003491692719646333</x:v>
      </x:c>
      <x:c r="S155" s="102" t="n">
        <x:f>MAX(S154,K155)</x:f>
        <x:v>1.2185229145369108</x:v>
      </x:c>
      <x:c r="T155" s="98" t="n">
        <x:f>K155/S155-1</x:f>
        <x:v>-0.03607861827195513</x:v>
      </x:c>
      <x:c r="U155" s="102" t="n">
        <x:f>MAX(U154,L155)</x:f>
        <x:v>1.217804684001445</x:v>
      </x:c>
      <x:c r="V155" s="98" t="n">
        <x:f>L155/U155-1</x:f>
        <x:v>-0.002386346822566887</x:v>
      </x:c>
      <x:c r="W155" s="101" t="n">
        <x:f>INDEX('Market Data'!$U157:$AL157,1,MATCH('Portfolio'!$B$6,'Market Data'!$U$5:$AL$5,0))</x:f>
        <x:v>-0.00022982257177850407</x:v>
      </x:c>
      <x:c r="X155" s="101" t="n">
        <x:f>INDEX('Market Data'!$U157:$AL157,1,MATCH('Portfolio'!$B$7,'Market Data'!$U$5:$AL$5,0))</x:f>
        <x:v>0.008734052881823384</x:v>
      </x:c>
      <x:c r="Y155" s="101" t="n">
        <x:f>INDEX('Market Data'!$U157:$AL157,1,MATCH('Portfolio'!$B$8,'Market Data'!$U$5:$AL$5,0))</x:f>
        <x:v>0.008578842953765431</x:v>
      </x:c>
      <x:c r="Z155" s="101" t="n">
        <x:f>INDEX('Market Data'!$U157:$AL157,1,MATCH('Portfolio'!$B$9,'Market Data'!$U$5:$AL$5,0))</x:f>
        <x:v>-0.01373440590235131</x:v>
      </x:c>
      <x:c r="AA155" s="101" t="n">
        <x:f>INDEX('Market Data'!$U157:$AL157,1,MATCH('Portfolio'!$B$10,'Market Data'!$U$5:$AL$5,0))</x:f>
        <x:v>0.006253647812788143</x:v>
      </x:c>
      <x:c r="AB155" s="101" t="n">
        <x:f>INDEX('Market Data'!$U157:$AL157,1,MATCH('Portfolio'!$B$11,'Market Data'!$U$5:$AL$5,0))</x:f>
        <x:v>-0.008848063684892438</x:v>
      </x:c>
      <x:c r="AC155" s="101" t="n">
        <x:f>INDEX('Market Data'!$U157:$AL157,1,MATCH('Portfolio'!$B$12,'Market Data'!$U$5:$AL$5,0))</x:f>
        <x:v>-0.003925118140567174</x:v>
      </x:c>
      <x:c r="AD155" s="101" t="n">
        <x:f>INDEX('Market Data'!$U157:$AL157,1,MATCH('Portfolio'!$B$13,'Market Data'!$U$5:$AL$5,0))</x:f>
        <x:v>-0.003195199981383512</x:v>
      </x:c>
      <x:c r="AE155" s="101" t="n">
        <x:f>INDEX('Market Data'!$U157:$AL157,1,MATCH("SPY",'Market Data'!$U$5:$AL$5,0))</x:f>
        <x:v>-0.003195199981383512</x:v>
      </x:c>
      <x:c r="AF155" s="101" t="n">
        <x:f>INDEX('Market Data'!$U157:$AL157,1,MATCH("QQQ",'Market Data'!$U$5:$AL$5,0))</x:f>
        <x:v>-0.0033570309855425196</x:v>
      </x:c>
      <x:c r="AG155" s="101" t="n">
        <x:f>INDEX('Market Data'!$U157:$AL157,1,MATCH("TLT",'Market Data'!$U$5:$AL$5,0))</x:f>
        <x:v>0.001584270596217685</x:v>
      </x:c>
      <x:c r="AH155" s="101" t="n">
        <x:f>INDEX('Market Data'!$U157:$AL157,1,MATCH("HYG",'Market Data'!$U$5:$AL$5,0))</x:f>
        <x:v>0.0003773831480375911</x:v>
      </x:c>
      <x:c r="AI155" s="101" t="n">
        <x:f>INDEX('Market Data'!$U157:$AL157,1,MATCH("GLD",'Market Data'!$U$5:$AL$5,0))</x:f>
        <x:v>-0.003925118140567174</x:v>
      </x:c>
      <x:c r="AJ155" s="101" t="n">
        <x:f>INDEX('Market Data'!$U157:$AL157,1,MATCH("UUP",'Market Data'!$U$5:$AL$5,0))</x:f>
        <x:v>0</x:v>
      </x:c>
      <x:c r="AK155" s="101" t="n">
        <x:f>INDEX('Market Data'!$U157:$AL157,1,MATCH("USO",'Market Data'!$U$5:$AL$5,0))</x:f>
        <x:v>0.013421239405823293</x:v>
      </x:c>
      <x:c r="AL155" s="101" t="n">
        <x:f>INDEX('Market Data'!$U157:$AL157,1,MATCH('Portfolio'!$D$20,'Market Data'!$U$5:$AL$5,0))</x:f>
        <x:v>-0.003195199981383512</x:v>
      </x:c>
      <x:c r="AM155" s="74" t="str"/>
      <x:c r="AN155" s="74"/>
      <x:c r="AO155" s="74"/>
      <x:c r="AP155" s="74"/>
      <x:c r="AQ155" s="74"/>
      <x:c r="AR155" s="74"/>
      <x:c r="AS155" s="74"/>
      <x:c r="AT155" s="11" t="n">
        <x:f>A155</x:f>
        <x:v>46245</x:v>
      </x:c>
      <x:c r="AU155" s="13" t="n">
        <x:f>B155</x:f>
        <x:v>-0.00029873972441987143</x:v>
      </x:c>
      <x:c r="AV155" s="13" t="n">
        <x:f>'Market Data'!U157</x:f>
        <x:v>-0.003195199981383512</x:v>
      </x:c>
      <x:c r="AW155" s="13" t="n">
        <x:f>'Market Data'!W157-'Market Data'!U157</x:f>
        <x:v>0.006562043311532095</x:v>
      </x:c>
      <x:c r="AX155" s="13" t="n">
        <x:f>'Market Data'!X157-'Market Data'!U157</x:f>
        <x:v>0.006514204956507896</x:v>
      </x:c>
      <x:c r="AY155" s="13" t="n">
        <x:f>'Market Data'!Y157-'Market Data'!U157</x:f>
        <x:v>0.004612985170042494</x:v>
      </x:c>
      <x:c r="AZ155" s="35" t="n">
        <x:f>AZ154*(1+AV155)</x:f>
        <x:v>1.133912535658786</x:v>
      </x:c>
      <x:c r="BA155" s="35" t="n">
        <x:f>BA154*(1+AW155)</x:f>
        <x:v>1.0733751060142356</x:v>
      </x:c>
      <x:c r="BB155" s="35" t="n">
        <x:f>BB154*(1+AX155)</x:f>
        <x:v>1.087356019651261</x:v>
      </x:c>
      <x:c r="BC155" s="35" t="n">
        <x:f>BC154*(1+AY155)</x:f>
        <x:v>1.2652999104245486</x:v>
      </x:c>
      <x:c r="BG155" s="13" t="n">
        <x:f>0.5*AI155+0.5*AK155</x:f>
        <x:v>0.0047480606326280594</x:v>
      </x:c>
      <x:c r="BH155" s="13" t="n">
        <x:f>0.5*AJ155-0.5*AG155</x:f>
        <x:v>-0.0007921352981088425</x:v>
      </x:c>
    </x:row>
    <x:row r="156">
      <x:c r="A156" s="100" t="n">
        <x:f>'Market Data'!A158</x:f>
        <x:v>46246</x:v>
      </x:c>
      <x:c r="B156" s="101" t="n">
        <x:f>'Portfolio'!$F$6*INDEX('Market Data'!$U158:$AL158,1,MATCH('Portfolio'!$B$6,'Market Data'!$U$5:$AL$5,0))+'Portfolio'!$F$7*INDEX('Market Data'!$U158:$AL158,1,MATCH('Portfolio'!$B$7,'Market Data'!$U$5:$AL$5,0))+'Portfolio'!$F$8*INDEX('Market Data'!$U158:$AL158,1,MATCH('Portfolio'!$B$8,'Market Data'!$U$5:$AL$5,0))+'Portfolio'!$F$9*INDEX('Market Data'!$U158:$AL158,1,MATCH('Portfolio'!$B$9,'Market Data'!$U$5:$AL$5,0))+'Portfolio'!$F$10*INDEX('Market Data'!$U158:$AL158,1,MATCH('Portfolio'!$B$10,'Market Data'!$U$5:$AL$5,0))+'Portfolio'!$F$11*INDEX('Market Data'!$U158:$AL158,1,MATCH('Portfolio'!$B$11,'Market Data'!$U$5:$AL$5,0))+'Portfolio'!$F$12*INDEX('Market Data'!$U158:$AL158,1,MATCH('Portfolio'!$B$12,'Market Data'!$U$5:$AL$5,0))+'Portfolio'!$F$13*INDEX('Market Data'!$U158:$AL158,1,MATCH('Portfolio'!$B$13,'Market Data'!$U$5:$AL$5,0))</x:f>
        <x:v>0.02047228171738691</x:v>
      </x:c>
      <x:c r="C156" s="101" t="n">
        <x:f>-'Portfolio'!$D$24*INDEX('Market Data'!$U158:$AL158,1,MATCH('Portfolio'!$D$20,'Market Data'!$U$5:$AL$5,0))</x:f>
        <x:v>-0.0018421862256759473</x:v>
      </x:c>
      <x:c r="D156" s="101" t="n">
        <x:f>B156+C156</x:f>
        <x:v>0.018630095491710963</x:v>
      </x:c>
      <x:c r="E156" s="101" t="n">
        <x:f>'Market Data'!U158</x:f>
        <x:v>0.0025046088948632583</x:v>
      </x:c>
      <x:c r="F156" s="101" t="n">
        <x:f>'Market Data'!V158</x:f>
        <x:v>0.007307397746256994</x:v>
      </x:c>
      <x:c r="G156" s="101" t="n">
        <x:f>'Market Data'!W158</x:f>
        <x:v>0.005714461142599436</x:v>
      </x:c>
      <x:c r="H156" s="102" t="n">
        <x:f>H155*(1+B156)</x:f>
        <x:v>1.4254963902482893</x:v>
      </x:c>
      <x:c r="I156" s="102" t="n">
        <x:f>I155*(1+D156)</x:f>
        <x:v>1.3042021050711372</x:v>
      </x:c>
      <x:c r="J156" s="102" t="n">
        <x:f>J155*(1+E156)</x:f>
        <x:v>1.136752543081594</x:v>
      </x:c>
      <x:c r="K156" s="102" t="n">
        <x:f>K155*(1+F156)</x:f>
        <x:v>1.1831432706742713</x:v>
      </x:c>
      <x:c r="L156" s="102" t="n">
        <x:f>L155*(1+G156)</x:f>
        <x:v>1.221841070388956</x:v>
      </x:c>
      <x:c r="M156" s="102" t="n">
        <x:f>MAX(M155,H156)</x:f>
        <x:v>1.4254963902482893</x:v>
      </x:c>
      <x:c r="N156" s="98" t="n">
        <x:f>H156/M156-1</x:f>
        <x:v>0</x:v>
      </x:c>
      <x:c r="O156" s="102" t="n">
        <x:f>MAX(O155,I156)</x:f>
        <x:v>1.3276272834597476</x:v>
      </x:c>
      <x:c r="P156" s="98" t="n">
        <x:f>I156/O156-1</x:f>
        <x:v>-0.017644393634006383</x:v>
      </x:c>
      <x:c r="Q156" s="102" t="n">
        <x:f>MAX(Q155,J156)</x:f>
        <x:v>1.1378856828132549</x:v>
      </x:c>
      <x:c r="R156" s="98" t="n">
        <x:f>J156/Q156-1</x:f>
        <x:v>-0.0009958291494268634</x:v>
      </x:c>
      <x:c r="S156" s="102" t="n">
        <x:f>MAX(S155,K156)</x:f>
        <x:v>1.2185229145369108</x:v>
      </x:c>
      <x:c r="T156" s="98" t="n">
        <x:f>K156/S156-1</x:f>
        <x:v>-0.02903486133954669</x:v>
      </x:c>
      <x:c r="U156" s="102" t="n">
        <x:f>MAX(U155,L156)</x:f>
        <x:v>1.221841070388956</x:v>
      </x:c>
      <x:c r="V156" s="98" t="n">
        <x:f>L156/U156-1</x:f>
        <x:v>0</x:v>
      </x:c>
      <x:c r="W156" s="101" t="n">
        <x:f>INDEX('Market Data'!$U158:$AL158,1,MATCH('Portfolio'!$B$6,'Market Data'!$U$5:$AL$5,0))</x:f>
        <x:v>0.030298814143524755</x:v>
      </x:c>
      <x:c r="X156" s="101" t="n">
        <x:f>INDEX('Market Data'!$U158:$AL158,1,MATCH('Portfolio'!$B$7,'Market Data'!$U$5:$AL$5,0))</x:f>
        <x:v>0.049244643225584195</x:v>
      </x:c>
      <x:c r="Y156" s="101" t="n">
        <x:f>INDEX('Market Data'!$U158:$AL158,1,MATCH('Portfolio'!$B$8,'Market Data'!$U$5:$AL$5,0))</x:f>
        <x:v>0.016798594133469624</x:v>
      </x:c>
      <x:c r="Z156" s="101" t="n">
        <x:f>INDEX('Market Data'!$U158:$AL158,1,MATCH('Portfolio'!$B$9,'Market Data'!$U$5:$AL$5,0))</x:f>
        <x:v>0.0043292212321695</x:v>
      </x:c>
      <x:c r="AA156" s="101" t="n">
        <x:f>INDEX('Market Data'!$U158:$AL158,1,MATCH('Portfolio'!$B$10,'Market Data'!$U$5:$AL$5,0))</x:f>
        <x:v>0.00867303076110093</x:v>
      </x:c>
      <x:c r="AB156" s="101" t="n">
        <x:f>INDEX('Market Data'!$U158:$AL158,1,MATCH('Portfolio'!$B$11,'Market Data'!$U$5:$AL$5,0))</x:f>
        <x:v>0.005570156011551086</x:v>
      </x:c>
      <x:c r="AC156" s="101" t="n">
        <x:f>INDEX('Market Data'!$U158:$AL158,1,MATCH('Portfolio'!$B$12,'Market Data'!$U$5:$AL$5,0))</x:f>
        <x:v>0.009876351898066904</x:v>
      </x:c>
      <x:c r="AD156" s="101" t="n">
        <x:f>INDEX('Market Data'!$U158:$AL158,1,MATCH('Portfolio'!$B$13,'Market Data'!$U$5:$AL$5,0))</x:f>
        <x:v>0.0025046088948632583</x:v>
      </x:c>
      <x:c r="AE156" s="101" t="n">
        <x:f>INDEX('Market Data'!$U158:$AL158,1,MATCH("SPY",'Market Data'!$U$5:$AL$5,0))</x:f>
        <x:v>0.0025046088948632583</x:v>
      </x:c>
      <x:c r="AF156" s="101" t="n">
        <x:f>INDEX('Market Data'!$U158:$AL158,1,MATCH("QQQ",'Market Data'!$U$5:$AL$5,0))</x:f>
        <x:v>0.007307397746256994</x:v>
      </x:c>
      <x:c r="AG156" s="101" t="n">
        <x:f>INDEX('Market Data'!$U158:$AL158,1,MATCH("TLT",'Market Data'!$U$5:$AL$5,0))</x:f>
        <x:v>-0.0009733792969137678</x:v>
      </x:c>
      <x:c r="AH156" s="101" t="n">
        <x:f>INDEX('Market Data'!$U158:$AL158,1,MATCH("HYG",'Market Data'!$U$5:$AL$5,0))</x:f>
        <x:v>0.0012577265617936817</x:v>
      </x:c>
      <x:c r="AI156" s="101" t="n">
        <x:f>INDEX('Market Data'!$U158:$AL158,1,MATCH("GLD",'Market Data'!$U$5:$AL$5,0))</x:f>
        <x:v>0.009876351898066904</x:v>
      </x:c>
      <x:c r="AJ156" s="101" t="n">
        <x:f>INDEX('Market Data'!$U158:$AL158,1,MATCH("UUP",'Market Data'!$U$5:$AL$5,0))</x:f>
        <x:v>0.0021322450103922197</x:v>
      </x:c>
      <x:c r="AK156" s="101" t="n">
        <x:f>INDEX('Market Data'!$U158:$AL158,1,MATCH("USO",'Market Data'!$U$5:$AL$5,0))</x:f>
        <x:v>-0.00242925755905532</x:v>
      </x:c>
      <x:c r="AL156" s="101" t="n">
        <x:f>INDEX('Market Data'!$U158:$AL158,1,MATCH('Portfolio'!$D$20,'Market Data'!$U$5:$AL$5,0))</x:f>
        <x:v>0.0025046088948632583</x:v>
      </x:c>
      <x:c r="AM156" s="74" t="str"/>
      <x:c r="AN156" s="74"/>
      <x:c r="AO156" s="74"/>
      <x:c r="AP156" s="74"/>
      <x:c r="AQ156" s="74"/>
      <x:c r="AR156" s="74"/>
      <x:c r="AS156" s="74"/>
      <x:c r="AT156" s="11" t="n">
        <x:f>A156</x:f>
        <x:v>46246</x:v>
      </x:c>
      <x:c r="AU156" s="13" t="n">
        <x:f>B156</x:f>
        <x:v>0.02047228171738691</x:v>
      </x:c>
      <x:c r="AV156" s="13" t="n">
        <x:f>'Market Data'!U158</x:f>
        <x:v>0.0025046088948632583</x:v>
      </x:c>
      <x:c r="AW156" s="13" t="n">
        <x:f>'Market Data'!W158-'Market Data'!U158</x:f>
        <x:v>0.003209852247736178</x:v>
      </x:c>
      <x:c r="AX156" s="13" t="n">
        <x:f>'Market Data'!X158-'Market Data'!U158</x:f>
        <x:v>0.01821934451905971</x:v>
      </x:c>
      <x:c r="AY156" s="13" t="n">
        <x:f>'Market Data'!Y158-'Market Data'!U158</x:f>
        <x:v>0.010085682510574845</x:v>
      </x:c>
      <x:c r="AZ156" s="35" t="n">
        <x:f>AZ155*(1+AV156)</x:f>
        <x:v>1.136752543081594</x:v>
      </x:c>
      <x:c r="BA156" s="35" t="n">
        <x:f>BA155*(1+AW156)</x:f>
        <x:v>1.0768204815109395</x:v>
      </x:c>
      <x:c r="BB156" s="35" t="n">
        <x:f>BB155*(1+AX156)</x:f>
        <x:v>1.1071669335881609</x:v>
      </x:c>
      <x:c r="BC156" s="35" t="n">
        <x:f>BC155*(1+AY156)</x:f>
        <x:v>1.2780613236017493</x:v>
      </x:c>
      <x:c r="BG156" s="13" t="n">
        <x:f>0.5*AI156+0.5*AK156</x:f>
        <x:v>0.003723547169505792</x:v>
      </x:c>
      <x:c r="BH156" s="13" t="n">
        <x:f>0.5*AJ156-0.5*AG156</x:f>
        <x:v>0.0015528121536529937</x:v>
      </x:c>
    </x:row>
    <x:row r="157">
      <x:c r="A157" s="100" t="n">
        <x:f>'Market Data'!A159</x:f>
        <x:v>46247</x:v>
      </x:c>
      <x:c r="B157" s="101" t="n">
        <x:f>'Portfolio'!$F$6*INDEX('Market Data'!$U159:$AL159,1,MATCH('Portfolio'!$B$6,'Market Data'!$U$5:$AL$5,0))+'Portfolio'!$F$7*INDEX('Market Data'!$U159:$AL159,1,MATCH('Portfolio'!$B$7,'Market Data'!$U$5:$AL$5,0))+'Portfolio'!$F$8*INDEX('Market Data'!$U159:$AL159,1,MATCH('Portfolio'!$B$8,'Market Data'!$U$5:$AL$5,0))+'Portfolio'!$F$9*INDEX('Market Data'!$U159:$AL159,1,MATCH('Portfolio'!$B$9,'Market Data'!$U$5:$AL$5,0))+'Portfolio'!$F$10*INDEX('Market Data'!$U159:$AL159,1,MATCH('Portfolio'!$B$10,'Market Data'!$U$5:$AL$5,0))+'Portfolio'!$F$11*INDEX('Market Data'!$U159:$AL159,1,MATCH('Portfolio'!$B$11,'Market Data'!$U$5:$AL$5,0))+'Portfolio'!$F$12*INDEX('Market Data'!$U159:$AL159,1,MATCH('Portfolio'!$B$12,'Market Data'!$U$5:$AL$5,0))+'Portfolio'!$F$13*INDEX('Market Data'!$U159:$AL159,1,MATCH('Portfolio'!$B$13,'Market Data'!$U$5:$AL$5,0))</x:f>
        <x:v>0.006564642274671741</x:v>
      </x:c>
      <x:c r="C157" s="101" t="n">
        <x:f>-'Portfolio'!$D$24*INDEX('Market Data'!$U159:$AL159,1,MATCH('Portfolio'!$D$20,'Market Data'!$U$5:$AL$5,0))</x:f>
        <x:v>-0.005132091555424386</x:v>
      </x:c>
      <x:c r="D157" s="101" t="n">
        <x:f>B157+C157</x:f>
        <x:v>0.0014325507192473547</x:v>
      </x:c>
      <x:c r="E157" s="101" t="n">
        <x:f>'Market Data'!U159</x:f>
        <x:v>0.006977515074108265</x:v>
      </x:c>
      <x:c r="F157" s="101" t="n">
        <x:f>'Market Data'!V159</x:f>
        <x:v>0.011565558900105577</x:v>
      </x:c>
      <x:c r="G157" s="101" t="n">
        <x:f>'Market Data'!W159</x:f>
        <x:v>0.0026097296348803756</x:v>
      </x:c>
      <x:c r="H157" s="102" t="n">
        <x:f>H156*(1+B157)</x:f>
        <x:v>1.434854264114105</x:v>
      </x:c>
      <x:c r="I157" s="102" t="n">
        <x:f>I156*(1+D157)</x:f>
        <x:v>1.306070440734801</x:v>
      </x:c>
      <x:c r="J157" s="102" t="n">
        <x:f>J156*(1+E157)</x:f>
        <x:v>1.1446842510864765</x:v>
      </x:c>
      <x:c r="K157" s="102" t="n">
        <x:f>K156*(1+F157)</x:f>
        <x:v>1.1968269838585182</x:v>
      </x:c>
      <x:c r="L157" s="102" t="n">
        <x:f>L156*(1+G157)</x:f>
        <x:v>1.225029745239464</x:v>
      </x:c>
      <x:c r="M157" s="102" t="n">
        <x:f>MAX(M156,H157)</x:f>
        <x:v>1.434854264114105</x:v>
      </x:c>
      <x:c r="N157" s="98" t="n">
        <x:f>H157/M157-1</x:f>
        <x:v>0</x:v>
      </x:c>
      <x:c r="O157" s="102" t="n">
        <x:f>MAX(O156,I157)</x:f>
        <x:v>1.3276272834597476</x:v>
      </x:c>
      <x:c r="P157" s="98" t="n">
        <x:f>I157/O157-1</x:f>
        <x:v>-0.016237119403549993</x:v>
      </x:c>
      <x:c r="Q157" s="102" t="n">
        <x:f>MAX(Q156,J157)</x:f>
        <x:v>1.1446842510864765</x:v>
      </x:c>
      <x:c r="R157" s="98" t="n">
        <x:f>J157/Q157-1</x:f>
        <x:v>0</x:v>
      </x:c>
      <x:c r="S157" s="102" t="n">
        <x:f>MAX(S156,K157)</x:f>
        <x:v>1.2185229145369108</x:v>
      </x:c>
      <x:c r="T157" s="98" t="n">
        <x:f>K157/S157-1</x:f>
        <x:v>-0.01780510683841996</x:v>
      </x:c>
      <x:c r="U157" s="102" t="n">
        <x:f>MAX(U156,L157)</x:f>
        <x:v>1.225029745239464</x:v>
      </x:c>
      <x:c r="V157" s="98" t="n">
        <x:f>L157/U157-1</x:f>
        <x:v>0</x:v>
      </x:c>
      <x:c r="W157" s="101" t="n">
        <x:f>INDEX('Market Data'!$U159:$AL159,1,MATCH('Portfolio'!$B$6,'Market Data'!$U$5:$AL$5,0))</x:f>
        <x:v>0.0053996895745995754</x:v>
      </x:c>
      <x:c r="X157" s="101" t="n">
        <x:f>INDEX('Market Data'!$U159:$AL159,1,MATCH('Portfolio'!$B$7,'Market Data'!$U$5:$AL$5,0))</x:f>
        <x:v>0.042291740271221956</x:v>
      </x:c>
      <x:c r="Y157" s="101" t="n">
        <x:f>INDEX('Market Data'!$U159:$AL159,1,MATCH('Portfolio'!$B$8,'Market Data'!$U$5:$AL$5,0))</x:f>
        <x:v>0.003122405704823583</x:v>
      </x:c>
      <x:c r="Z157" s="101" t="n">
        <x:f>INDEX('Market Data'!$U159:$AL159,1,MATCH('Portfolio'!$B$9,'Market Data'!$U$5:$AL$5,0))</x:f>
        <x:v>-0.009243826279298317</x:v>
      </x:c>
      <x:c r="AA157" s="101" t="n">
        <x:f>INDEX('Market Data'!$U159:$AL159,1,MATCH('Portfolio'!$B$10,'Market Data'!$U$5:$AL$5,0))</x:f>
        <x:v>-0.005668457653036252</x:v>
      </x:c>
      <x:c r="AB157" s="101" t="n">
        <x:f>INDEX('Market Data'!$U159:$AL159,1,MATCH('Portfolio'!$B$11,'Market Data'!$U$5:$AL$5,0))</x:f>
        <x:v>0.012921458197590496</x:v>
      </x:c>
      <x:c r="AC157" s="101" t="n">
        <x:f>INDEX('Market Data'!$U159:$AL159,1,MATCH('Portfolio'!$B$12,'Market Data'!$U$5:$AL$5,0))</x:f>
        <x:v>-0.014719010607066263</x:v>
      </x:c>
      <x:c r="AD157" s="101" t="n">
        <x:f>INDEX('Market Data'!$U159:$AL159,1,MATCH('Portfolio'!$B$13,'Market Data'!$U$5:$AL$5,0))</x:f>
        <x:v>0.006977515074108265</x:v>
      </x:c>
      <x:c r="AE157" s="101" t="n">
        <x:f>INDEX('Market Data'!$U159:$AL159,1,MATCH("SPY",'Market Data'!$U$5:$AL$5,0))</x:f>
        <x:v>0.006977515074108265</x:v>
      </x:c>
      <x:c r="AF157" s="101" t="n">
        <x:f>INDEX('Market Data'!$U159:$AL159,1,MATCH("QQQ",'Market Data'!$U$5:$AL$5,0))</x:f>
        <x:v>0.011565558900105577</x:v>
      </x:c>
      <x:c r="AG157" s="101" t="n">
        <x:f>INDEX('Market Data'!$U159:$AL159,1,MATCH("TLT",'Market Data'!$U$5:$AL$5,0))</x:f>
        <x:v>0.005845779578274479</x:v>
      </x:c>
      <x:c r="AH157" s="101" t="n">
        <x:f>INDEX('Market Data'!$U159:$AL159,1,MATCH("HYG",'Market Data'!$U$5:$AL$5,0))</x:f>
        <x:v>0.002260986923104502</x:v>
      </x:c>
      <x:c r="AI157" s="101" t="n">
        <x:f>INDEX('Market Data'!$U159:$AL159,1,MATCH("GLD",'Market Data'!$U$5:$AL$5,0))</x:f>
        <x:v>-0.014719010607066263</x:v>
      </x:c>
      <x:c r="AJ157" s="101" t="n">
        <x:f>INDEX('Market Data'!$U159:$AL159,1,MATCH("UUP",'Market Data'!$U$5:$AL$5,0))</x:f>
        <x:v>-0.0007092360717222412</x:v>
      </x:c>
      <x:c r="AK157" s="101" t="n">
        <x:f>INDEX('Market Data'!$U159:$AL159,1,MATCH("USO",'Market Data'!$U$5:$AL$5,0))</x:f>
        <x:v>-0.017831926300410195</x:v>
      </x:c>
      <x:c r="AL157" s="101" t="n">
        <x:f>INDEX('Market Data'!$U159:$AL159,1,MATCH('Portfolio'!$D$20,'Market Data'!$U$5:$AL$5,0))</x:f>
        <x:v>0.006977515074108265</x:v>
      </x:c>
      <x:c r="AM157" s="74" t="str"/>
      <x:c r="AN157" s="74"/>
      <x:c r="AO157" s="74"/>
      <x:c r="AP157" s="74"/>
      <x:c r="AQ157" s="74"/>
      <x:c r="AR157" s="74"/>
      <x:c r="AS157" s="74"/>
      <x:c r="AT157" s="11" t="n">
        <x:f>A157</x:f>
        <x:v>46247</x:v>
      </x:c>
      <x:c r="AU157" s="13" t="n">
        <x:f>B157</x:f>
        <x:v>0.006564642274671741</x:v>
      </x:c>
      <x:c r="AV157" s="13" t="n">
        <x:f>'Market Data'!U159</x:f>
        <x:v>0.006977515074108265</x:v>
      </x:c>
      <x:c r="AW157" s="13" t="n">
        <x:f>'Market Data'!W159-'Market Data'!U159</x:f>
        <x:v>-0.004367785439227889</x:v>
      </x:c>
      <x:c r="AX157" s="13" t="n">
        <x:f>'Market Data'!X159-'Market Data'!U159</x:f>
        <x:v>-0.0028470578391381895</x:v>
      </x:c>
      <x:c r="AY157" s="13" t="n">
        <x:f>'Market Data'!Y159-'Market Data'!U159</x:f>
        <x:v>0.006105594812622961</x:v>
      </x:c>
      <x:c r="AZ157" s="35" t="n">
        <x:f>AZ156*(1+AV157)</x:f>
        <x:v>1.1446842510864765</x:v>
      </x:c>
      <x:c r="BA157" s="35" t="n">
        <x:f>BA156*(1+AW157)</x:f>
        <x:v>1.0721171606911335</x:v>
      </x:c>
      <x:c r="BB157" s="35" t="n">
        <x:f>BB156*(1+AX157)</x:f>
        <x:v>1.104014765290654</x:v>
      </x:c>
      <x:c r="BC157" s="35" t="n">
        <x:f>BC156*(1+AY157)</x:f>
        <x:v>1.285864648189346</x:v>
      </x:c>
      <x:c r="BG157" s="13" t="n">
        <x:f>0.5*AI157+0.5*AK157</x:f>
        <x:v>-0.01627546845373823</x:v>
      </x:c>
      <x:c r="BH157" s="13" t="n">
        <x:f>0.5*AJ157-0.5*AG157</x:f>
        <x:v>-0.0032775078249983602</x:v>
      </x:c>
    </x:row>
    <x:row r="158">
      <x:c r="A158" s="100" t="n">
        <x:f>'Market Data'!A160</x:f>
        <x:v>46248</x:v>
      </x:c>
      <x:c r="B158" s="101" t="n">
        <x:f>'Portfolio'!$F$6*INDEX('Market Data'!$U160:$AL160,1,MATCH('Portfolio'!$B$6,'Market Data'!$U$5:$AL$5,0))+'Portfolio'!$F$7*INDEX('Market Data'!$U160:$AL160,1,MATCH('Portfolio'!$B$7,'Market Data'!$U$5:$AL$5,0))+'Portfolio'!$F$8*INDEX('Market Data'!$U160:$AL160,1,MATCH('Portfolio'!$B$8,'Market Data'!$U$5:$AL$5,0))+'Portfolio'!$F$9*INDEX('Market Data'!$U160:$AL160,1,MATCH('Portfolio'!$B$9,'Market Data'!$U$5:$AL$5,0))+'Portfolio'!$F$10*INDEX('Market Data'!$U160:$AL160,1,MATCH('Portfolio'!$B$10,'Market Data'!$U$5:$AL$5,0))+'Portfolio'!$F$11*INDEX('Market Data'!$U160:$AL160,1,MATCH('Portfolio'!$B$11,'Market Data'!$U$5:$AL$5,0))+'Portfolio'!$F$12*INDEX('Market Data'!$U160:$AL160,1,MATCH('Portfolio'!$B$12,'Market Data'!$U$5:$AL$5,0))+'Portfolio'!$F$13*INDEX('Market Data'!$U160:$AL160,1,MATCH('Portfolio'!$B$13,'Market Data'!$U$5:$AL$5,0))</x:f>
        <x:v>-0.0016484449111067593</x:v>
      </x:c>
      <x:c r="C158" s="101" t="n">
        <x:f>-'Portfolio'!$D$24*INDEX('Market Data'!$U160:$AL160,1,MATCH('Portfolio'!$D$20,'Market Data'!$U$5:$AL$5,0))</x:f>
        <x:v>0.0014561432886154248</x:v>
      </x:c>
      <x:c r="D158" s="101" t="n">
        <x:f>B158+C158</x:f>
        <x:v>-0.0001923016224913345</x:v>
      </x:c>
      <x:c r="E158" s="101" t="n">
        <x:f>'Market Data'!U160</x:f>
        <x:v>-0.0019797506799419384</x:v>
      </x:c>
      <x:c r="F158" s="101" t="n">
        <x:f>'Market Data'!V160</x:f>
        <x:v>-0.0013659895774928987</x:v>
      </x:c>
      <x:c r="G158" s="101" t="n">
        <x:f>'Market Data'!W160</x:f>
        <x:v>0.005238940593986552</x:v>
      </x:c>
      <x:c r="H158" s="102" t="n">
        <x:f>H157*(1+B158)</x:f>
        <x:v>1.4324889859042464</x:v>
      </x:c>
      <x:c r="I158" s="102" t="n">
        <x:f>I157*(1+D158)</x:f>
        <x:v>1.3058192812699598</x:v>
      </x:c>
      <x:c r="J158" s="102" t="n">
        <x:f>J157*(1+E158)</x:f>
        <x:v>1.1424180616620692</x:v>
      </x:c>
      <x:c r="K158" s="102" t="n">
        <x:f>K157*(1+F158)</x:f>
        <x:v>1.195192130672505</x:v>
      </x:c>
      <x:c r="L158" s="102" t="n">
        <x:f>L157*(1+G158)</x:f>
        <x:v>1.23144760330064</x:v>
      </x:c>
      <x:c r="M158" s="102" t="n">
        <x:f>MAX(M157,H158)</x:f>
        <x:v>1.434854264114105</x:v>
      </x:c>
      <x:c r="N158" s="98" t="n">
        <x:f>H158/M158-1</x:f>
        <x:v>-0.0016484449111067168</x:v>
      </x:c>
      <x:c r="O158" s="102" t="n">
        <x:f>MAX(O157,I158)</x:f>
        <x:v>1.3276272834597476</x:v>
      </x:c>
      <x:c r="P158" s="98" t="n">
        <x:f>I158/O158-1</x:f>
        <x:v>-0.01642629860163536</x:v>
      </x:c>
      <x:c r="Q158" s="102" t="n">
        <x:f>MAX(Q157,J158)</x:f>
        <x:v>1.1446842510864765</x:v>
      </x:c>
      <x:c r="R158" s="98" t="n">
        <x:f>J158/Q158-1</x:f>
        <x:v>-0.0019797506799420495</x:v>
      </x:c>
      <x:c r="S158" s="102" t="n">
        <x:f>MAX(S157,K158)</x:f>
        <x:v>1.2185229145369108</x:v>
      </x:c>
      <x:c r="T158" s="98" t="n">
        <x:f>K158/S158-1</x:f>
        <x:v>-0.0191467748255455</x:v>
      </x:c>
      <x:c r="U158" s="102" t="n">
        <x:f>MAX(U157,L158)</x:f>
        <x:v>1.23144760330064</x:v>
      </x:c>
      <x:c r="V158" s="98" t="n">
        <x:f>L158/U158-1</x:f>
        <x:v>0</x:v>
      </x:c>
      <x:c r="W158" s="101" t="n">
        <x:f>INDEX('Market Data'!$U160:$AL160,1,MATCH('Portfolio'!$B$6,'Market Data'!$U$5:$AL$5,0))</x:f>
        <x:v>-0.0006214082568850587</x:v>
      </x:c>
      <x:c r="X158" s="101" t="n">
        <x:f>INDEX('Market Data'!$U160:$AL160,1,MATCH('Portfolio'!$B$7,'Market Data'!$U$5:$AL$5,0))</x:f>
        <x:v>0.022983013446523426</x:v>
      </x:c>
      <x:c r="Y158" s="101" t="n">
        <x:f>INDEX('Market Data'!$U160:$AL160,1,MATCH('Portfolio'!$B$8,'Market Data'!$U$5:$AL$5,0))</x:f>
        <x:v>-0.009616908745561203</x:v>
      </x:c>
      <x:c r="Z158" s="101" t="n">
        <x:f>INDEX('Market Data'!$U160:$AL160,1,MATCH('Portfolio'!$B$9,'Market Data'!$U$5:$AL$5,0))</x:f>
        <x:v>-0.022455610520410785</x:v>
      </x:c>
      <x:c r="AA158" s="101" t="n">
        <x:f>INDEX('Market Data'!$U160:$AL160,1,MATCH('Portfolio'!$B$10,'Market Data'!$U$5:$AL$5,0))</x:f>
        <x:v>-0.0007435461005306232</x:v>
      </x:c>
      <x:c r="AB158" s="101" t="n">
        <x:f>INDEX('Market Data'!$U160:$AL160,1,MATCH('Portfolio'!$B$11,'Market Data'!$U$5:$AL$5,0))</x:f>
        <x:v>-0.000779747381646656</x:v>
      </x:c>
      <x:c r="AC158" s="101" t="n">
        <x:f>INDEX('Market Data'!$U160:$AL160,1,MATCH('Portfolio'!$B$12,'Market Data'!$U$5:$AL$5,0))</x:f>
        <x:v>0.006316471789712619</x:v>
      </x:c>
      <x:c r="AD158" s="101" t="n">
        <x:f>INDEX('Market Data'!$U160:$AL160,1,MATCH('Portfolio'!$B$13,'Market Data'!$U$5:$AL$5,0))</x:f>
        <x:v>-0.0019797506799419384</x:v>
      </x:c>
      <x:c r="AE158" s="101" t="n">
        <x:f>INDEX('Market Data'!$U160:$AL160,1,MATCH("SPY",'Market Data'!$U$5:$AL$5,0))</x:f>
        <x:v>-0.0019797506799419384</x:v>
      </x:c>
      <x:c r="AF158" s="101" t="n">
        <x:f>INDEX('Market Data'!$U160:$AL160,1,MATCH("QQQ",'Market Data'!$U$5:$AL$5,0))</x:f>
        <x:v>-0.0013659895774928987</x:v>
      </x:c>
      <x:c r="AG158" s="101" t="n">
        <x:f>INDEX('Market Data'!$U160:$AL160,1,MATCH("TLT",'Market Data'!$U$5:$AL$5,0))</x:f>
        <x:v>-0.006659363813487751</x:v>
      </x:c>
      <x:c r="AH158" s="101" t="n">
        <x:f>INDEX('Market Data'!$U160:$AL160,1,MATCH("HYG",'Market Data'!$U$5:$AL$5,0))</x:f>
        <x:v>-0.0010026695873460723</x:v>
      </x:c>
      <x:c r="AI158" s="101" t="n">
        <x:f>INDEX('Market Data'!$U160:$AL160,1,MATCH("GLD",'Market Data'!$U$5:$AL$5,0))</x:f>
        <x:v>0.006316471789712619</x:v>
      </x:c>
      <x:c r="AJ158" s="101" t="n">
        <x:f>INDEX('Market Data'!$U160:$AL160,1,MATCH("UUP",'Market Data'!$U$5:$AL$5,0))</x:f>
        <x:v>-0.002484020371403717</x:v>
      </x:c>
      <x:c r="AK158" s="101" t="n">
        <x:f>INDEX('Market Data'!$U160:$AL160,1,MATCH("USO",'Market Data'!$U$5:$AL$5,0))</x:f>
        <x:v>0.012556984005059224</x:v>
      </x:c>
      <x:c r="AL158" s="101" t="n">
        <x:f>INDEX('Market Data'!$U160:$AL160,1,MATCH('Portfolio'!$D$20,'Market Data'!$U$5:$AL$5,0))</x:f>
        <x:v>-0.0019797506799419384</x:v>
      </x:c>
      <x:c r="AM158" s="74" t="str"/>
      <x:c r="AN158" s="74"/>
      <x:c r="AO158" s="74"/>
      <x:c r="AP158" s="74"/>
      <x:c r="AQ158" s="74"/>
      <x:c r="AR158" s="74"/>
      <x:c r="AS158" s="74"/>
      <x:c r="AT158" s="11" t="n">
        <x:f>A158</x:f>
        <x:v>46248</x:v>
      </x:c>
      <x:c r="AU158" s="13" t="n">
        <x:f>B158</x:f>
        <x:v>-0.0016484449111067593</x:v>
      </x:c>
      <x:c r="AV158" s="13" t="n">
        <x:f>'Market Data'!U160</x:f>
        <x:v>-0.0019797506799419384</x:v>
      </x:c>
      <x:c r="AW158" s="13" t="n">
        <x:f>'Market Data'!W160-'Market Data'!U160</x:f>
        <x:v>0.00721869127392849</x:v>
      </x:c>
      <x:c r="AX158" s="13" t="n">
        <x:f>'Market Data'!X160-'Market Data'!U160</x:f>
        <x:v>0.005713530658045141</x:v>
      </x:c>
      <x:c r="AY158" s="13" t="n">
        <x:f>'Market Data'!Y160-'Market Data'!U160</x:f>
        <x:v>0.007894543208033289</x:v>
      </x:c>
      <x:c r="AZ158" s="35" t="n">
        <x:f>AZ157*(1+AV158)</x:f>
        <x:v>1.1424180616620692</x:v>
      </x:c>
      <x:c r="BA158" s="35" t="n">
        <x:f>BA157*(1+AW158)</x:f>
        <x:v>1.0798564434836435</x:v>
      </x:c>
      <x:c r="BB158" s="35" t="n">
        <x:f>BB157*(1+AX158)</x:f>
        <x:v>1.1103225874990768</x:v>
      </x:c>
      <x:c r="BC158" s="35" t="n">
        <x:f>BC157*(1+AY158)</x:f>
        <x:v>1.2960159622141594</x:v>
      </x:c>
      <x:c r="BG158" s="13" t="n">
        <x:f>0.5*AI158+0.5*AK158</x:f>
        <x:v>0.009436727897385921</x:v>
      </x:c>
      <x:c r="BH158" s="13" t="n">
        <x:f>0.5*AJ158-0.5*AG158</x:f>
        <x:v>0.002087671721042017</x:v>
      </x:c>
    </x:row>
    <x:row r="159">
      <x:c r="A159" s="100" t="n">
        <x:f>'Market Data'!A161</x:f>
        <x:v>46251</x:v>
      </x:c>
      <x:c r="B159" s="101" t="n">
        <x:f>'Portfolio'!$F$6*INDEX('Market Data'!$U161:$AL161,1,MATCH('Portfolio'!$B$6,'Market Data'!$U$5:$AL$5,0))+'Portfolio'!$F$7*INDEX('Market Data'!$U161:$AL161,1,MATCH('Portfolio'!$B$7,'Market Data'!$U$5:$AL$5,0))+'Portfolio'!$F$8*INDEX('Market Data'!$U161:$AL161,1,MATCH('Portfolio'!$B$8,'Market Data'!$U$5:$AL$5,0))+'Portfolio'!$F$9*INDEX('Market Data'!$U161:$AL161,1,MATCH('Portfolio'!$B$9,'Market Data'!$U$5:$AL$5,0))+'Portfolio'!$F$10*INDEX('Market Data'!$U161:$AL161,1,MATCH('Portfolio'!$B$10,'Market Data'!$U$5:$AL$5,0))+'Portfolio'!$F$11*INDEX('Market Data'!$U161:$AL161,1,MATCH('Portfolio'!$B$11,'Market Data'!$U$5:$AL$5,0))+'Portfolio'!$F$12*INDEX('Market Data'!$U161:$AL161,1,MATCH('Portfolio'!$B$12,'Market Data'!$U$5:$AL$5,0))+'Portfolio'!$F$13*INDEX('Market Data'!$U161:$AL161,1,MATCH('Portfolio'!$B$13,'Market Data'!$U$5:$AL$5,0))</x:f>
        <x:v>0.007602980376884517</x:v>
      </x:c>
      <x:c r="C159" s="101" t="n">
        <x:f>-'Portfolio'!$D$24*INDEX('Market Data'!$U161:$AL161,1,MATCH('Portfolio'!$D$20,'Market Data'!$U$5:$AL$5,0))</x:f>
        <x:v>0.0034770625319001424</x:v>
      </x:c>
      <x:c r="D159" s="101" t="n">
        <x:f>B159+C159</x:f>
        <x:v>0.01108004290878466</x:v>
      </x:c>
      <x:c r="E159" s="101" t="n">
        <x:f>'Market Data'!U161</x:f>
        <x:v>-0.004727362317670902</x:v>
      </x:c>
      <x:c r="F159" s="101" t="n">
        <x:f>'Market Data'!V161</x:f>
        <x:v>-0.0016414463662972612</x:v>
      </x:c>
      <x:c r="G159" s="101" t="n">
        <x:f>'Market Data'!W161</x:f>
        <x:v>-0.0033760408907821393</x:v>
      </x:c>
      <x:c r="H159" s="102" t="n">
        <x:f>H158*(1+B159)</x:f>
        <x:v>1.4433801715541796</x:v>
      </x:c>
      <x:c r="I159" s="102" t="n">
        <x:f>I158*(1+D159)</x:f>
        <x:v>1.3202878149375494</x:v>
      </x:c>
      <x:c r="J159" s="102" t="n">
        <x:f>J158*(1+E159)</x:f>
        <x:v>1.1370174375663413</x:v>
      </x:c>
      <x:c r="K159" s="102" t="n">
        <x:f>K158*(1+F159)</x:f>
        <x:v>1.1932302868925857</x:v>
      </x:c>
      <x:c r="L159" s="102" t="n">
        <x:f>L158*(1+G159)</x:f>
        <x:v>1.2272901858370415</x:v>
      </x:c>
      <x:c r="M159" s="102" t="n">
        <x:f>MAX(M158,H159)</x:f>
        <x:v>1.4433801715541796</x:v>
      </x:c>
      <x:c r="N159" s="98" t="n">
        <x:f>H159/M159-1</x:f>
        <x:v>0</x:v>
      </x:c>
      <x:c r="O159" s="102" t="n">
        <x:f>MAX(O158,I159)</x:f>
        <x:v>1.3276272834597476</x:v>
      </x:c>
      <x:c r="P159" s="98" t="n">
        <x:f>I159/O159-1</x:f>
        <x:v>-0.005528259786189205</x:v>
      </x:c>
      <x:c r="Q159" s="102" t="n">
        <x:f>MAX(Q158,J159)</x:f>
        <x:v>1.1446842510864765</x:v>
      </x:c>
      <x:c r="R159" s="98" t="n">
        <x:f>J159/Q159-1</x:f>
        <x:v>-0.006697753998850087</x:v>
      </x:c>
      <x:c r="S159" s="102" t="n">
        <x:f>MAX(S158,K159)</x:f>
        <x:v>1.2185229145369108</x:v>
      </x:c>
      <x:c r="T159" s="98" t="n">
        <x:f>K159/S159-1</x:f>
        <x:v>-0.020756792787879008</x:v>
      </x:c>
      <x:c r="U159" s="102" t="n">
        <x:f>MAX(U158,L159)</x:f>
        <x:v>1.23144760330064</x:v>
      </x:c>
      <x:c r="V159" s="98" t="n">
        <x:f>L159/U159-1</x:f>
        <x:v>-0.0033760408907820283</x:v>
      </x:c>
      <x:c r="W159" s="101" t="n">
        <x:f>INDEX('Market Data'!$U161:$AL161,1,MATCH('Portfolio'!$B$6,'Market Data'!$U$5:$AL$5,0))</x:f>
        <x:v>-0.000666232778611997</x:v>
      </x:c>
      <x:c r="X159" s="101" t="n">
        <x:f>INDEX('Market Data'!$U161:$AL161,1,MATCH('Portfolio'!$B$7,'Market Data'!$U$5:$AL$5,0))</x:f>
        <x:v>0.04125931700749952</x:v>
      </x:c>
      <x:c r="Y159" s="101" t="n">
        <x:f>INDEX('Market Data'!$U161:$AL161,1,MATCH('Portfolio'!$B$8,'Market Data'!$U$5:$AL$5,0))</x:f>
        <x:v>0.010836159066314632</x:v>
      </x:c>
      <x:c r="Z159" s="101" t="n">
        <x:f>INDEX('Market Data'!$U161:$AL161,1,MATCH('Portfolio'!$B$9,'Market Data'!$U$5:$AL$5,0))</x:f>
        <x:v>0.0025420281259440625</x:v>
      </x:c>
      <x:c r="AA159" s="101" t="n">
        <x:f>INDEX('Market Data'!$U161:$AL161,1,MATCH('Portfolio'!$B$10,'Market Data'!$U$5:$AL$5,0))</x:f>
        <x:v>-0.005181360659759715</x:v>
      </x:c>
      <x:c r="AB159" s="101" t="n">
        <x:f>INDEX('Market Data'!$U161:$AL161,1,MATCH('Portfolio'!$B$11,'Market Data'!$U$5:$AL$5,0))</x:f>
        <x:v>-0.00790758066693753</x:v>
      </x:c>
      <x:c r="AC159" s="101" t="n">
        <x:f>INDEX('Market Data'!$U161:$AL161,1,MATCH('Portfolio'!$B$12,'Market Data'!$U$5:$AL$5,0))</x:f>
        <x:v>0.009987992274373525</x:v>
      </x:c>
      <x:c r="AD159" s="101" t="n">
        <x:f>INDEX('Market Data'!$U161:$AL161,1,MATCH('Portfolio'!$B$13,'Market Data'!$U$5:$AL$5,0))</x:f>
        <x:v>-0.004727362317670902</x:v>
      </x:c>
      <x:c r="AE159" s="101" t="n">
        <x:f>INDEX('Market Data'!$U161:$AL161,1,MATCH("SPY",'Market Data'!$U$5:$AL$5,0))</x:f>
        <x:v>-0.004727362317670902</x:v>
      </x:c>
      <x:c r="AF159" s="101" t="n">
        <x:f>INDEX('Market Data'!$U161:$AL161,1,MATCH("QQQ",'Market Data'!$U$5:$AL$5,0))</x:f>
        <x:v>-0.0016414463662972612</x:v>
      </x:c>
      <x:c r="AG159" s="101" t="n">
        <x:f>INDEX('Market Data'!$U161:$AL161,1,MATCH("TLT",'Market Data'!$U$5:$AL$5,0))</x:f>
        <x:v>-0.008410489858243442</x:v>
      </x:c>
      <x:c r="AH159" s="101" t="n">
        <x:f>INDEX('Market Data'!$U161:$AL161,1,MATCH("HYG",'Market Data'!$U$5:$AL$5,0))</x:f>
        <x:v>-0.0012544746296822007</x:v>
      </x:c>
      <x:c r="AI159" s="101" t="n">
        <x:f>INDEX('Market Data'!$U161:$AL161,1,MATCH("GLD",'Market Data'!$U$5:$AL$5,0))</x:f>
        <x:v>0.009987992274373525</x:v>
      </x:c>
      <x:c r="AJ159" s="101" t="n">
        <x:f>INDEX('Market Data'!$U161:$AL161,1,MATCH("UUP",'Market Data'!$U$5:$AL$5,0))</x:f>
        <x:v>-0.0003557534210139046</x:v>
      </x:c>
      <x:c r="AK159" s="101" t="n">
        <x:f>INDEX('Market Data'!$U161:$AL161,1,MATCH("USO",'Market Data'!$U$5:$AL$5,0))</x:f>
        <x:v>0.02914687880320943</x:v>
      </x:c>
      <x:c r="AL159" s="101" t="n">
        <x:f>INDEX('Market Data'!$U161:$AL161,1,MATCH('Portfolio'!$D$20,'Market Data'!$U$5:$AL$5,0))</x:f>
        <x:v>-0.004727362317670902</x:v>
      </x:c>
      <x:c r="AM159" s="74" t="str"/>
      <x:c r="AN159" s="74"/>
      <x:c r="AO159" s="74"/>
      <x:c r="AP159" s="74"/>
      <x:c r="AQ159" s="74"/>
      <x:c r="AR159" s="74"/>
      <x:c r="AS159" s="74"/>
      <x:c r="AT159" s="11" t="n">
        <x:f>A159</x:f>
        <x:v>46251</x:v>
      </x:c>
      <x:c r="AU159" s="13" t="n">
        <x:f>B159</x:f>
        <x:v>0.007602980376884517</x:v>
      </x:c>
      <x:c r="AV159" s="13" t="n">
        <x:f>'Market Data'!U161</x:f>
        <x:v>-0.004727362317670902</x:v>
      </x:c>
      <x:c r="AW159" s="13" t="n">
        <x:f>'Market Data'!W161-'Market Data'!U161</x:f>
        <x:v>0.001351321426888763</x:v>
      </x:c>
      <x:c r="AX159" s="13" t="n">
        <x:f>'Market Data'!X161-'Market Data'!U161</x:f>
        <x:v>0.020048534509337967</x:v>
      </x:c>
      <x:c r="AY159" s="13" t="n">
        <x:f>'Market Data'!Y161-'Market Data'!U161</x:f>
        <x:v>0.004482305412933485</x:v>
      </x:c>
      <x:c r="AZ159" s="35" t="n">
        <x:f>AZ158*(1+AV159)</x:f>
        <x:v>1.1370174375663413</x:v>
      </x:c>
      <x:c r="BA159" s="35" t="n">
        <x:f>BA158*(1+AW159)</x:f>
        <x:v>1.0813156766336869</x:v>
      </x:c>
      <x:c r="BB159" s="35" t="n">
        <x:f>BB158*(1+AX159)</x:f>
        <x:v>1.1325829282110493</x:v>
      </x:c>
      <x:c r="BC159" s="35" t="n">
        <x:f>BC158*(1+AY159)</x:f>
        <x:v>1.30182510157684</x:v>
      </x:c>
      <x:c r="BG159" s="13" t="n">
        <x:f>0.5*AI159+0.5*AK159</x:f>
        <x:v>0.019567435538791478</x:v>
      </x:c>
      <x:c r="BH159" s="13" t="n">
        <x:f>0.5*AJ159-0.5*AG159</x:f>
        <x:v>0.004027368218614769</x:v>
      </x:c>
    </x:row>
    <x:row r="160">
      <x:c r="A160" s="100" t="n">
        <x:f>'Market Data'!A162</x:f>
        <x:v>46252</x:v>
      </x:c>
      <x:c r="B160" s="101" t="n">
        <x:f>'Portfolio'!$F$6*INDEX('Market Data'!$U162:$AL162,1,MATCH('Portfolio'!$B$6,'Market Data'!$U$5:$AL$5,0))+'Portfolio'!$F$7*INDEX('Market Data'!$U162:$AL162,1,MATCH('Portfolio'!$B$7,'Market Data'!$U$5:$AL$5,0))+'Portfolio'!$F$8*INDEX('Market Data'!$U162:$AL162,1,MATCH('Portfolio'!$B$8,'Market Data'!$U$5:$AL$5,0))+'Portfolio'!$F$9*INDEX('Market Data'!$U162:$AL162,1,MATCH('Portfolio'!$B$9,'Market Data'!$U$5:$AL$5,0))+'Portfolio'!$F$10*INDEX('Market Data'!$U162:$AL162,1,MATCH('Portfolio'!$B$10,'Market Data'!$U$5:$AL$5,0))+'Portfolio'!$F$11*INDEX('Market Data'!$U162:$AL162,1,MATCH('Portfolio'!$B$11,'Market Data'!$U$5:$AL$5,0))+'Portfolio'!$F$12*INDEX('Market Data'!$U162:$AL162,1,MATCH('Portfolio'!$B$12,'Market Data'!$U$5:$AL$5,0))+'Portfolio'!$F$13*INDEX('Market Data'!$U162:$AL162,1,MATCH('Portfolio'!$B$13,'Market Data'!$U$5:$AL$5,0))</x:f>
        <x:v>-0.015517838427527082</x:v>
      </x:c>
      <x:c r="C160" s="101" t="n">
        <x:f>-'Portfolio'!$D$24*INDEX('Market Data'!$U162:$AL162,1,MATCH('Portfolio'!$D$20,'Market Data'!$U$5:$AL$5,0))</x:f>
        <x:v>0.004968975530073833</x:v>
      </x:c>
      <x:c r="D160" s="101" t="n">
        <x:f>B160+C160</x:f>
        <x:v>-0.01054886289745325</x:v>
      </x:c>
      <x:c r="E160" s="101" t="n">
        <x:f>'Market Data'!U162</x:f>
        <x:v>-0.00675574496080833</x:v>
      </x:c>
      <x:c r="F160" s="101" t="n">
        <x:f>'Market Data'!V162</x:f>
        <x:v>-0.01693450262957852</x:v>
      </x:c>
      <x:c r="G160" s="101" t="n">
        <x:f>'Market Data'!W162</x:f>
        <x:v>-0.012596146066750857</x:v>
      </x:c>
      <x:c r="H160" s="102" t="n">
        <x:f>H159*(1+B160)</x:f>
        <x:v>1.4209820312625057</x:v>
      </x:c>
      <x:c r="I160" s="102" t="n">
        <x:f>I159*(1+D160)</x:f>
        <x:v>1.306360279792595</x:v>
      </x:c>
      <x:c r="J160" s="102" t="n">
        <x:f>J159*(1+E160)</x:f>
        <x:v>1.1293360377421513</x:v>
      </x:c>
      <x:c r="K160" s="102" t="n">
        <x:f>K159*(1+F160)</x:f>
        <x:v>1.1730235254615105</x:v>
      </x:c>
      <x:c r="L160" s="102" t="n">
        <x:f>L159*(1+G160)</x:f>
        <x:v>1.2118310593899484</x:v>
      </x:c>
      <x:c r="M160" s="102" t="n">
        <x:f>MAX(M159,H160)</x:f>
        <x:v>1.4433801715541796</x:v>
      </x:c>
      <x:c r="N160" s="98" t="n">
        <x:f>H160/M160-1</x:f>
        <x:v>-0.015517838427526964</x:v>
      </x:c>
      <x:c r="O160" s="102" t="n">
        <x:f>MAX(O159,I160)</x:f>
        <x:v>1.3276272834597476</x:v>
      </x:c>
      <x:c r="P160" s="98" t="n">
        <x:f>I160/O160-1</x:f>
        <x:v>-0.016018805829096427</x:v>
      </x:c>
      <x:c r="Q160" s="102" t="n">
        <x:f>MAX(Q159,J160)</x:f>
        <x:v>1.1446842510864765</x:v>
      </x:c>
      <x:c r="R160" s="98" t="n">
        <x:f>J160/Q160-1</x:f>
        <x:v>-0.013408250641832042</x:v>
      </x:c>
      <x:c r="S160" s="102" t="n">
        <x:f>MAX(S159,K160)</x:f>
        <x:v>1.2185229145369108</x:v>
      </x:c>
      <x:c r="T160" s="98" t="n">
        <x:f>K160/S160-1</x:f>
        <x:v>-0.03733978945540961</x:v>
      </x:c>
      <x:c r="U160" s="102" t="n">
        <x:f>MAX(U159,L160)</x:f>
        <x:v>1.23144760330064</x:v>
      </x:c>
      <x:c r="V160" s="98" t="n">
        <x:f>L160/U160-1</x:f>
        <x:v>-0.015929661853345323</x:v>
      </x:c>
      <x:c r="W160" s="101" t="n">
        <x:f>INDEX('Market Data'!$U162:$AL162,1,MATCH('Portfolio'!$B$6,'Market Data'!$U$5:$AL$5,0))</x:f>
        <x:v>-0.02342113486745523</x:v>
      </x:c>
      <x:c r="X160" s="101" t="n">
        <x:f>INDEX('Market Data'!$U162:$AL162,1,MATCH('Portfolio'!$B$7,'Market Data'!$U$5:$AL$5,0))</x:f>
        <x:v>-0.07016554507968864</x:v>
      </x:c>
      <x:c r="Y160" s="101" t="n">
        <x:f>INDEX('Market Data'!$U162:$AL162,1,MATCH('Portfolio'!$B$8,'Market Data'!$U$5:$AL$5,0))</x:f>
        <x:v>-0.040745255637133715</x:v>
      </x:c>
      <x:c r="Z160" s="101" t="n">
        <x:f>INDEX('Market Data'!$U162:$AL162,1,MATCH('Portfolio'!$B$9,'Market Data'!$U$5:$AL$5,0))</x:f>
        <x:v>0.03597987174962114</x:v>
      </x:c>
      <x:c r="AA160" s="101" t="n">
        <x:f>INDEX('Market Data'!$U162:$AL162,1,MATCH('Portfolio'!$B$10,'Market Data'!$U$5:$AL$5,0))</x:f>
        <x:v>0.006344217085363146</x:v>
      </x:c>
      <x:c r="AB160" s="101" t="n">
        <x:f>INDEX('Market Data'!$U162:$AL162,1,MATCH('Portfolio'!$B$11,'Market Data'!$U$5:$AL$5,0))</x:f>
        <x:v>0.008232800824265807</x:v>
      </x:c>
      <x:c r="AC160" s="101" t="n">
        <x:f>INDEX('Market Data'!$U162:$AL162,1,MATCH('Portfolio'!$B$12,'Market Data'!$U$5:$AL$5,0))</x:f>
        <x:v>-0.017115101749848094</x:v>
      </x:c>
      <x:c r="AD160" s="101" t="n">
        <x:f>INDEX('Market Data'!$U162:$AL162,1,MATCH('Portfolio'!$B$13,'Market Data'!$U$5:$AL$5,0))</x:f>
        <x:v>-0.00675574496080833</x:v>
      </x:c>
      <x:c r="AE160" s="101" t="n">
        <x:f>INDEX('Market Data'!$U162:$AL162,1,MATCH("SPY",'Market Data'!$U$5:$AL$5,0))</x:f>
        <x:v>-0.00675574496080833</x:v>
      </x:c>
      <x:c r="AF160" s="101" t="n">
        <x:f>INDEX('Market Data'!$U162:$AL162,1,MATCH("QQQ",'Market Data'!$U$5:$AL$5,0))</x:f>
        <x:v>-0.01693450262957852</x:v>
      </x:c>
      <x:c r="AG160" s="101" t="n">
        <x:f>INDEX('Market Data'!$U162:$AL162,1,MATCH("TLT",'Market Data'!$U$5:$AL$5,0))</x:f>
        <x:v>0.0038107683059835917</x:v>
      </x:c>
      <x:c r="AH160" s="101" t="n">
        <x:f>INDEX('Market Data'!$U162:$AL162,1,MATCH("HYG",'Market Data'!$U$5:$AL$5,0))</x:f>
        <x:v>-0.0010049366101712032</x:v>
      </x:c>
      <x:c r="AI160" s="101" t="n">
        <x:f>INDEX('Market Data'!$U162:$AL162,1,MATCH("GLD",'Market Data'!$U$5:$AL$5,0))</x:f>
        <x:v>-0.017115101749848094</x:v>
      </x:c>
      <x:c r="AJ160" s="101" t="n">
        <x:f>INDEX('Market Data'!$U162:$AL162,1,MATCH("UUP",'Market Data'!$U$5:$AL$5,0))</x:f>
        <x:v>0.0014234522290286211</x:v>
      </x:c>
      <x:c r="AK160" s="101" t="n">
        <x:f>INDEX('Market Data'!$U162:$AL162,1,MATCH("USO",'Market Data'!$U$5:$AL$5,0))</x:f>
        <x:v>0.002839898649499295</x:v>
      </x:c>
      <x:c r="AL160" s="101" t="n">
        <x:f>INDEX('Market Data'!$U162:$AL162,1,MATCH('Portfolio'!$D$20,'Market Data'!$U$5:$AL$5,0))</x:f>
        <x:v>-0.00675574496080833</x:v>
      </x:c>
      <x:c r="AM160" s="74" t="str"/>
      <x:c r="AN160" s="74"/>
      <x:c r="AO160" s="74"/>
      <x:c r="AP160" s="74"/>
      <x:c r="AQ160" s="74"/>
      <x:c r="AR160" s="74"/>
      <x:c r="AS160" s="74"/>
      <x:c r="AT160" s="11" t="n">
        <x:f>A160</x:f>
        <x:v>46252</x:v>
      </x:c>
      <x:c r="AU160" s="13" t="n">
        <x:f>B160</x:f>
        <x:v>-0.015517838427527082</x:v>
      </x:c>
      <x:c r="AV160" s="13" t="n">
        <x:f>'Market Data'!U162</x:f>
        <x:v>-0.00675574496080833</x:v>
      </x:c>
      <x:c r="AW160" s="13" t="n">
        <x:f>'Market Data'!W162-'Market Data'!U162</x:f>
        <x:v>-0.005840401105942528</x:v>
      </x:c>
      <x:c r="AX160" s="13" t="n">
        <x:f>'Market Data'!X162-'Market Data'!U162</x:f>
        <x:v>-0.025100755142302478</x:v>
      </x:c>
      <x:c r="AY160" s="13" t="n">
        <x:f>'Market Data'!Y162-'Market Data'!U162</x:f>
        <x:v>-0.010202487167218721</x:v>
      </x:c>
      <x:c r="AZ160" s="35" t="n">
        <x:f>AZ159*(1+AV160)</x:f>
        <x:v>1.1293360377421513</x:v>
      </x:c>
      <x:c r="BA160" s="35" t="n">
        <x:f>BA159*(1+AW160)</x:f>
        <x:v>1.0750003593600026</x:v>
      </x:c>
      <x:c r="BB160" s="35" t="n">
        <x:f>BB159*(1+AX160)</x:f>
        <x:v>1.1041542414516718</x:v>
      </x:c>
      <x:c r="BC160" s="35" t="n">
        <x:f>BC159*(1+AY160)</x:f>
        <x:v>1.288543247684039</x:v>
      </x:c>
      <x:c r="BG160" s="13" t="n">
        <x:f>0.5*AI160+0.5*AK160</x:f>
        <x:v>-0.0071376015501743995</x:v>
      </x:c>
      <x:c r="BH160" s="13" t="n">
        <x:f>0.5*AJ160-0.5*AG160</x:f>
        <x:v>-0.0011936580384774853</x:v>
      </x:c>
    </x:row>
    <x:row r="161">
      <x:c r="A161" s="100" t="n">
        <x:f>'Market Data'!A163</x:f>
        <x:v>46253</x:v>
      </x:c>
      <x:c r="B161" s="101" t="n">
        <x:f>'Portfolio'!$F$6*INDEX('Market Data'!$U163:$AL163,1,MATCH('Portfolio'!$B$6,'Market Data'!$U$5:$AL$5,0))+'Portfolio'!$F$7*INDEX('Market Data'!$U163:$AL163,1,MATCH('Portfolio'!$B$7,'Market Data'!$U$5:$AL$5,0))+'Portfolio'!$F$8*INDEX('Market Data'!$U163:$AL163,1,MATCH('Portfolio'!$B$8,'Market Data'!$U$5:$AL$5,0))+'Portfolio'!$F$9*INDEX('Market Data'!$U163:$AL163,1,MATCH('Portfolio'!$B$9,'Market Data'!$U$5:$AL$5,0))+'Portfolio'!$F$10*INDEX('Market Data'!$U163:$AL163,1,MATCH('Portfolio'!$B$10,'Market Data'!$U$5:$AL$5,0))+'Portfolio'!$F$11*INDEX('Market Data'!$U163:$AL163,1,MATCH('Portfolio'!$B$11,'Market Data'!$U$5:$AL$5,0))+'Portfolio'!$F$12*INDEX('Market Data'!$U163:$AL163,1,MATCH('Portfolio'!$B$12,'Market Data'!$U$5:$AL$5,0))+'Portfolio'!$F$13*INDEX('Market Data'!$U163:$AL163,1,MATCH('Portfolio'!$B$13,'Market Data'!$U$5:$AL$5,0))</x:f>
        <x:v>0.004440262632429973</x:v>
      </x:c>
      <x:c r="C161" s="101" t="n">
        <x:f>-'Portfolio'!$D$24*INDEX('Market Data'!$U163:$AL163,1,MATCH('Portfolio'!$D$20,'Market Data'!$U$5:$AL$5,0))</x:f>
        <x:v>-0.0015429595235478145</x:v>
      </x:c>
      <x:c r="D161" s="101" t="n">
        <x:f>B161+C161</x:f>
        <x:v>0.002897303108882159</x:v>
      </x:c>
      <x:c r="E161" s="101" t="n">
        <x:f>'Market Data'!U163</x:f>
        <x:v>0.0020977847370853286</x:v>
      </x:c>
      <x:c r="F161" s="101" t="n">
        <x:f>'Market Data'!V163</x:f>
        <x:v>-0.0019929933468779693</x:v>
      </x:c>
      <x:c r="G161" s="101" t="n">
        <x:f>'Market Data'!W163</x:f>
        <x:v>0.0049627457754595206</x:v>
      </x:c>
      <x:c r="H161" s="102" t="n">
        <x:f>H160*(1+B161)</x:f>
        <x:v>1.427291564677275</x:v>
      </x:c>
      <x:c r="I161" s="102" t="n">
        <x:f>I160*(1+D161)</x:f>
        <x:v>1.3101452014925583</x:v>
      </x:c>
      <x:c r="J161" s="102" t="n">
        <x:f>J160*(1+E161)</x:f>
        <x:v>1.1317051416451671</x:v>
      </x:c>
      <x:c r="K161" s="102" t="n">
        <x:f>K160*(1+F161)</x:f>
        <x:v>1.1706856973795343</x:v>
      </x:c>
      <x:c r="L161" s="102" t="n">
        <x:f>L160*(1+G161)</x:f>
        <x:v>1.2178450688605065</x:v>
      </x:c>
      <x:c r="M161" s="102" t="n">
        <x:f>MAX(M160,H161)</x:f>
        <x:v>1.4433801715541796</x:v>
      </x:c>
      <x:c r="N161" s="98" t="n">
        <x:f>H161/M161-1</x:f>
        <x:v>-0.011146479073202875</x:v>
      </x:c>
      <x:c r="O161" s="102" t="n">
        <x:f>MAX(O160,I161)</x:f>
        <x:v>1.3276272834597476</x:v>
      </x:c>
      <x:c r="P161" s="98" t="n">
        <x:f>I161/O161-1</x:f>
        <x:v>-0.013167914056143482</x:v>
      </x:c>
      <x:c r="Q161" s="102" t="n">
        <x:f>MAX(Q160,J161)</x:f>
        <x:v>1.1446842510864765</x:v>
      </x:c>
      <x:c r="R161" s="98" t="n">
        <x:f>J161/Q161-1</x:f>
        <x:v>-0.01133859352829425</x:v>
      </x:c>
      <x:c r="S161" s="102" t="n">
        <x:f>MAX(S160,K161)</x:f>
        <x:v>1.2185229145369108</x:v>
      </x:c>
      <x:c r="T161" s="98" t="n">
        <x:f>K161/S161-1</x:f>
        <x:v>-0.039258364850329075</x:v>
      </x:c>
      <x:c r="U161" s="102" t="n">
        <x:f>MAX(U160,L161)</x:f>
        <x:v>1.23144760330064</x:v>
      </x:c>
      <x:c r="V161" s="98" t="n">
        <x:f>L161/U161-1</x:f>
        <x:v>-0.011045970939952965</x:v>
      </x:c>
      <x:c r="W161" s="101" t="n">
        <x:f>INDEX('Market Data'!$U163:$AL163,1,MATCH('Portfolio'!$B$6,'Market Data'!$U$5:$AL$5,0))</x:f>
        <x:v>-0.009920829543159648</x:v>
      </x:c>
      <x:c r="X161" s="101" t="n">
        <x:f>INDEX('Market Data'!$U163:$AL163,1,MATCH('Portfolio'!$B$7,'Market Data'!$U$5:$AL$5,0))</x:f>
        <x:v>-0.0038798677411594484</x:v>
      </x:c>
      <x:c r="Y161" s="101" t="n">
        <x:f>INDEX('Market Data'!$U163:$AL163,1,MATCH('Portfolio'!$B$8,'Market Data'!$U$5:$AL$5,0))</x:f>
        <x:v>-0.0031930275806556496</x:v>
      </x:c>
      <x:c r="Z161" s="101" t="n">
        <x:f>INDEX('Market Data'!$U163:$AL163,1,MATCH('Portfolio'!$B$9,'Market Data'!$U$5:$AL$5,0))</x:f>
        <x:v>0.04455303061990712</x:v>
      </x:c>
      <x:c r="AA161" s="101" t="n">
        <x:f>INDEX('Market Data'!$U163:$AL163,1,MATCH('Portfolio'!$B$10,'Market Data'!$U$5:$AL$5,0))</x:f>
        <x:v>-0.016489993762904387</x:v>
      </x:c>
      <x:c r="AB161" s="101" t="n">
        <x:f>INDEX('Market Data'!$U163:$AL163,1,MATCH('Portfolio'!$B$11,'Market Data'!$U$5:$AL$5,0))</x:f>
        <x:v>-0.004535273794442185</x:v>
      </x:c>
      <x:c r="AC161" s="101" t="n">
        <x:f>INDEX('Market Data'!$U163:$AL163,1,MATCH('Portfolio'!$B$12,'Market Data'!$U$5:$AL$5,0))</x:f>
        <x:v>0.0383640923679176</x:v>
      </x:c>
      <x:c r="AD161" s="101" t="n">
        <x:f>INDEX('Market Data'!$U163:$AL163,1,MATCH('Portfolio'!$B$13,'Market Data'!$U$5:$AL$5,0))</x:f>
        <x:v>0.0020977847370853286</x:v>
      </x:c>
      <x:c r="AE161" s="101" t="n">
        <x:f>INDEX('Market Data'!$U163:$AL163,1,MATCH("SPY",'Market Data'!$U$5:$AL$5,0))</x:f>
        <x:v>0.0020977847370853286</x:v>
      </x:c>
      <x:c r="AF161" s="101" t="n">
        <x:f>INDEX('Market Data'!$U163:$AL163,1,MATCH("QQQ",'Market Data'!$U$5:$AL$5,0))</x:f>
        <x:v>-0.0019929933468779693</x:v>
      </x:c>
      <x:c r="AG161" s="101" t="n">
        <x:f>INDEX('Market Data'!$U163:$AL163,1,MATCH("TLT",'Market Data'!$U$5:$AL$5,0))</x:f>
        <x:v>0.016654282121715935</x:v>
      </x:c>
      <x:c r="AH161" s="101" t="n">
        <x:f>INDEX('Market Data'!$U163:$AL163,1,MATCH("HYG",'Market Data'!$U$5:$AL$5,0))</x:f>
        <x:v>0.0022632613573008165</x:v>
      </x:c>
      <x:c r="AI161" s="101" t="n">
        <x:f>INDEX('Market Data'!$U163:$AL163,1,MATCH("GLD",'Market Data'!$U$5:$AL$5,0))</x:f>
        <x:v>0.0383640923679176</x:v>
      </x:c>
      <x:c r="AJ161" s="101" t="n">
        <x:f>INDEX('Market Data'!$U163:$AL163,1,MATCH("UUP",'Market Data'!$U$5:$AL$5,0))</x:f>
        <x:v>-0.009239525036289775</x:v>
      </x:c>
      <x:c r="AK161" s="101" t="n">
        <x:f>INDEX('Market Data'!$U163:$AL163,1,MATCH("USO",'Market Data'!$U$5:$AL$5,0))</x:f>
        <x:v>0.0019133628730525487</x:v>
      </x:c>
      <x:c r="AL161" s="101" t="n">
        <x:f>INDEX('Market Data'!$U163:$AL163,1,MATCH('Portfolio'!$D$20,'Market Data'!$U$5:$AL$5,0))</x:f>
        <x:v>0.0020977847370853286</x:v>
      </x:c>
      <x:c r="AM161" s="74" t="str"/>
      <x:c r="AN161" s="74"/>
      <x:c r="AO161" s="74"/>
      <x:c r="AP161" s="74"/>
      <x:c r="AQ161" s="74"/>
      <x:c r="AR161" s="74"/>
      <x:c r="AS161" s="74"/>
      <x:c r="AT161" s="11" t="n">
        <x:f>A161</x:f>
        <x:v>46253</x:v>
      </x:c>
      <x:c r="AU161" s="13" t="n">
        <x:f>B161</x:f>
        <x:v>0.004440262632429973</x:v>
      </x:c>
      <x:c r="AV161" s="13" t="n">
        <x:f>'Market Data'!U163</x:f>
        <x:v>0.0020977847370853286</x:v>
      </x:c>
      <x:c r="AW161" s="13" t="n">
        <x:f>'Market Data'!W163-'Market Data'!U163</x:f>
        <x:v>0.002864961038374192</x:v>
      </x:c>
      <x:c r="AX161" s="13" t="n">
        <x:f>'Market Data'!X163-'Market Data'!U163</x:f>
        <x:v>-0.021115750316983095</x:v>
      </x:c>
      <x:c r="AY161" s="13" t="n">
        <x:f>'Market Data'!Y163-'Market Data'!U163</x:f>
        <x:v>0.0000958741074577052</x:v>
      </x:c>
      <x:c r="AZ161" s="35" t="n">
        <x:f>AZ160*(1+AV161)</x:f>
        <x:v>1.1317051416451671</x:v>
      </x:c>
      <x:c r="BA161" s="35" t="n">
        <x:f>BA160*(1+AW161)</x:f>
        <x:v>1.0780801935058073</x:v>
      </x:c>
      <x:c r="BB161" s="35" t="n">
        <x:f>BB160*(1+AX161)</x:f>
        <x:v>1.0808391961777404</x:v>
      </x:c>
      <x:c r="BC161" s="35" t="n">
        <x:f>BC160*(1+AY161)</x:f>
        <x:v>1.2886667856178313</x:v>
      </x:c>
      <x:c r="BG161" s="13" t="n">
        <x:f>0.5*AI161+0.5*AK161</x:f>
        <x:v>0.020138727620485075</x:v>
      </x:c>
      <x:c r="BH161" s="13" t="n">
        <x:f>0.5*AJ161-0.5*AG161</x:f>
        <x:v>-0.012946903579002855</x:v>
      </x:c>
    </x:row>
    <x:row r="162">
      <x:c r="A162" s="100" t="n">
        <x:f>'Market Data'!A164</x:f>
        <x:v>46254</x:v>
      </x:c>
      <x:c r="B162" s="101" t="n">
        <x:f>'Portfolio'!$F$6*INDEX('Market Data'!$U164:$AL164,1,MATCH('Portfolio'!$B$6,'Market Data'!$U$5:$AL$5,0))+'Portfolio'!$F$7*INDEX('Market Data'!$U164:$AL164,1,MATCH('Portfolio'!$B$7,'Market Data'!$U$5:$AL$5,0))+'Portfolio'!$F$8*INDEX('Market Data'!$U164:$AL164,1,MATCH('Portfolio'!$B$8,'Market Data'!$U$5:$AL$5,0))+'Portfolio'!$F$9*INDEX('Market Data'!$U164:$AL164,1,MATCH('Portfolio'!$B$9,'Market Data'!$U$5:$AL$5,0))+'Portfolio'!$F$10*INDEX('Market Data'!$U164:$AL164,1,MATCH('Portfolio'!$B$10,'Market Data'!$U$5:$AL$5,0))+'Portfolio'!$F$11*INDEX('Market Data'!$U164:$AL164,1,MATCH('Portfolio'!$B$11,'Market Data'!$U$5:$AL$5,0))+'Portfolio'!$F$12*INDEX('Market Data'!$U164:$AL164,1,MATCH('Portfolio'!$B$12,'Market Data'!$U$5:$AL$5,0))+'Portfolio'!$F$13*INDEX('Market Data'!$U164:$AL164,1,MATCH('Portfolio'!$B$13,'Market Data'!$U$5:$AL$5,0))</x:f>
        <x:v>-0.002318306685033402</x:v>
      </x:c>
      <x:c r="C162" s="101" t="n">
        <x:f>-'Portfolio'!$D$24*INDEX('Market Data'!$U164:$AL164,1,MATCH('Portfolio'!$D$20,'Market Data'!$U$5:$AL$5,0))</x:f>
        <x:v>0.006178228998736451</x:v>
      </x:c>
      <x:c r="D162" s="101" t="n">
        <x:f>B162+C162</x:f>
        <x:v>0.0038599223137030492</x:v>
      </x:c>
      <x:c r="E162" s="101" t="n">
        <x:f>'Market Data'!U164</x:f>
        <x:v>-0.008399827926766523</x:v>
      </x:c>
      <x:c r="F162" s="101" t="n">
        <x:f>'Market Data'!V164</x:f>
        <x:v>-0.007191967784539344</x:v>
      </x:c>
      <x:c r="G162" s="101" t="n">
        <x:f>'Market Data'!W164</x:f>
        <x:v>-0.013422971246544235</x:v>
      </x:c>
      <x:c r="H162" s="102" t="n">
        <x:f>H161*(1+B162)</x:f>
        <x:v>1.4239826651013918</x:v>
      </x:c>
      <x:c r="I162" s="102" t="n">
        <x:f>I161*(1+D162)</x:f>
        <x:v>1.3152022601899904</x:v>
      </x:c>
      <x:c r="J162" s="102" t="n">
        <x:f>J161*(1+E162)</x:f>
        <x:v>1.1221990131915107</x:v>
      </x:c>
      <x:c r="K162" s="102" t="n">
        <x:f>K161*(1+F162)</x:f>
        <x:v>1.1622661635581597</x:v>
      </x:c>
      <x:c r="L162" s="102" t="n">
        <x:f>L161*(1+G162)</x:f>
        <x:v>1.2014979695184462</x:v>
      </x:c>
      <x:c r="M162" s="102" t="n">
        <x:f>MAX(M161,H162)</x:f>
        <x:v>1.4433801715541796</x:v>
      </x:c>
      <x:c r="N162" s="98" t="n">
        <x:f>H162/M162-1</x:f>
        <x:v>-0.013438944801286379</x:v>
      </x:c>
      <x:c r="O162" s="102" t="n">
        <x:f>MAX(O161,I162)</x:f>
        <x:v>1.3276272834597476</x:v>
      </x:c>
      <x:c r="P162" s="98" t="n">
        <x:f>I162/O162-1</x:f>
        <x:v>-0.009358818867730712</x:v>
      </x:c>
      <x:c r="Q162" s="102" t="n">
        <x:f>MAX(Q161,J162)</x:f>
        <x:v>1.1446842510864765</x:v>
      </x:c>
      <x:c r="R162" s="98" t="n">
        <x:f>J162/Q162-1</x:f>
        <x:v>-0.019643179220491525</x:v>
      </x:c>
      <x:c r="S162" s="102" t="n">
        <x:f>MAX(S161,K162)</x:f>
        <x:v>1.2185229145369108</x:v>
      </x:c>
      <x:c r="T162" s="98" t="n">
        <x:f>K162/S162-1</x:f>
        <x:v>-0.04616798773959119</x:v>
      </x:c>
      <x:c r="U162" s="102" t="n">
        <x:f>MAX(U161,L162)</x:f>
        <x:v>1.23144760330064</x:v>
      </x:c>
      <x:c r="V162" s="98" t="n">
        <x:f>L162/U162-1</x:f>
        <x:v>-0.02432067243618008</x:v>
      </x:c>
      <x:c r="W162" s="101" t="n">
        <x:f>INDEX('Market Data'!$U164:$AL164,1,MATCH('Portfolio'!$B$6,'Market Data'!$U$5:$AL$5,0))</x:f>
        <x:v>-0.0032634287304743603</x:v>
      </x:c>
      <x:c r="X162" s="101" t="n">
        <x:f>INDEX('Market Data'!$U164:$AL164,1,MATCH('Portfolio'!$B$7,'Market Data'!$U$5:$AL$5,0))</x:f>
        <x:v>0.039717890450519544</x:v>
      </x:c>
      <x:c r="Y162" s="101" t="n">
        <x:f>INDEX('Market Data'!$U164:$AL164,1,MATCH('Portfolio'!$B$8,'Market Data'!$U$5:$AL$5,0))</x:f>
        <x:v>0.009488212726056044</x:v>
      </x:c>
      <x:c r="Z162" s="101" t="n">
        <x:f>INDEX('Market Data'!$U164:$AL164,1,MATCH('Portfolio'!$B$9,'Market Data'!$U$5:$AL$5,0))</x:f>
        <x:v>-0.028070623713775333</x:v>
      </x:c>
      <x:c r="AA162" s="101" t="n">
        <x:f>INDEX('Market Data'!$U164:$AL164,1,MATCH('Portfolio'!$B$10,'Market Data'!$U$5:$AL$5,0))</x:f>
        <x:v>-0.015982818721866576</x:v>
      </x:c>
      <x:c r="AB162" s="101" t="n">
        <x:f>INDEX('Market Data'!$U164:$AL164,1,MATCH('Portfolio'!$B$11,'Market Data'!$U$5:$AL$5,0))</x:f>
        <x:v>-0.024535241442807054</x:v>
      </x:c>
      <x:c r="AC162" s="101" t="n">
        <x:f>INDEX('Market Data'!$U164:$AL164,1,MATCH('Portfolio'!$B$12,'Market Data'!$U$5:$AL$5,0))</x:f>
        <x:v>0.003431310265562093</x:v>
      </x:c>
      <x:c r="AD162" s="101" t="n">
        <x:f>INDEX('Market Data'!$U164:$AL164,1,MATCH('Portfolio'!$B$13,'Market Data'!$U$5:$AL$5,0))</x:f>
        <x:v>-0.008399827926766523</x:v>
      </x:c>
      <x:c r="AE162" s="101" t="n">
        <x:f>INDEX('Market Data'!$U164:$AL164,1,MATCH("SPY",'Market Data'!$U$5:$AL$5,0))</x:f>
        <x:v>-0.008399827926766523</x:v>
      </x:c>
      <x:c r="AF162" s="101" t="n">
        <x:f>INDEX('Market Data'!$U164:$AL164,1,MATCH("QQQ",'Market Data'!$U$5:$AL$5,0))</x:f>
        <x:v>-0.007191967784539344</x:v>
      </x:c>
      <x:c r="AG162" s="101" t="n">
        <x:f>INDEX('Market Data'!$U164:$AL164,1,MATCH("TLT",'Market Data'!$U$5:$AL$5,0))</x:f>
        <x:v>-0.008190822577626156</x:v>
      </x:c>
      <x:c r="AH162" s="101" t="n">
        <x:f>INDEX('Market Data'!$U164:$AL164,1,MATCH("HYG",'Market Data'!$U$5:$AL$5,0))</x:f>
        <x:v>-0.0018818563029386892</x:v>
      </x:c>
      <x:c r="AI162" s="101" t="n">
        <x:f>INDEX('Market Data'!$U164:$AL164,1,MATCH("GLD",'Market Data'!$U$5:$AL$5,0))</x:f>
        <x:v>0.003431310265562093</x:v>
      </x:c>
      <x:c r="AJ162" s="101" t="n">
        <x:f>INDEX('Market Data'!$U164:$AL164,1,MATCH("UUP",'Market Data'!$U$5:$AL$5,0))</x:f>
        <x:v>0.0010760648331626932</x:v>
      </x:c>
      <x:c r="AK162" s="101" t="n">
        <x:f>INDEX('Market Data'!$U164:$AL164,1,MATCH("USO",'Market Data'!$U$5:$AL$5,0))</x:f>
        <x:v>0.027728894068269838</x:v>
      </x:c>
      <x:c r="AL162" s="101" t="n">
        <x:f>INDEX('Market Data'!$U164:$AL164,1,MATCH('Portfolio'!$D$20,'Market Data'!$U$5:$AL$5,0))</x:f>
        <x:v>-0.008399827926766523</x:v>
      </x:c>
      <x:c r="AM162" s="74" t="str"/>
      <x:c r="AN162" s="74"/>
      <x:c r="AO162" s="74"/>
      <x:c r="AP162" s="74"/>
      <x:c r="AQ162" s="74"/>
      <x:c r="AR162" s="74"/>
      <x:c r="AS162" s="74"/>
      <x:c r="AT162" s="11" t="n">
        <x:f>A162</x:f>
        <x:v>46254</x:v>
      </x:c>
      <x:c r="AU162" s="13" t="n">
        <x:f>B162</x:f>
        <x:v>-0.002318306685033402</x:v>
      </x:c>
      <x:c r="AV162" s="13" t="n">
        <x:f>'Market Data'!U164</x:f>
        <x:v>-0.008399827926766523</x:v>
      </x:c>
      <x:c r="AW162" s="13" t="n">
        <x:f>'Market Data'!W164-'Market Data'!U164</x:f>
        <x:v>-0.005023143319777712</x:v>
      </x:c>
      <x:c r="AX162" s="13" t="n">
        <x:f>'Market Data'!X164-'Market Data'!U164</x:f>
        <x:v>0.005882460229029829</x:v>
      </x:c>
      <x:c r="AY162" s="13" t="n">
        <x:f>'Market Data'!Y164-'Market Data'!U164</x:f>
        <x:v>0.011335084110700056</x:v>
      </x:c>
      <x:c r="AZ162" s="35" t="n">
        <x:f>AZ161*(1+AV162)</x:f>
        <x:v>1.1221990131915107</x:v>
      </x:c>
      <x:c r="BA162" s="35" t="n">
        <x:f>BA161*(1+AW162)</x:f>
        <x:v>1.072664842183614</x:v>
      </x:c>
      <x:c r="BB162" s="35" t="n">
        <x:f>BB161*(1+AX162)</x:f>
        <x:v>1.0871971897632324</x:v>
      </x:c>
      <x:c r="BC162" s="35" t="n">
        <x:f>BC161*(1+AY162)</x:f>
        <x:v>1.303273932023475</x:v>
      </x:c>
      <x:c r="BG162" s="13" t="n">
        <x:f>0.5*AI162+0.5*AK162</x:f>
        <x:v>0.015580102166915966</x:v>
      </x:c>
      <x:c r="BH162" s="13" t="n">
        <x:f>0.5*AJ162-0.5*AG162</x:f>
        <x:v>0.004633443705394424</x:v>
      </x:c>
    </x:row>
    <x:row r="163">
      <x:c r="A163" s="100" t="n">
        <x:f>'Market Data'!A165</x:f>
        <x:v>46255</x:v>
      </x:c>
      <x:c r="B163" s="101" t="n">
        <x:f>'Portfolio'!$F$6*INDEX('Market Data'!$U165:$AL165,1,MATCH('Portfolio'!$B$6,'Market Data'!$U$5:$AL$5,0))+'Portfolio'!$F$7*INDEX('Market Data'!$U165:$AL165,1,MATCH('Portfolio'!$B$7,'Market Data'!$U$5:$AL$5,0))+'Portfolio'!$F$8*INDEX('Market Data'!$U165:$AL165,1,MATCH('Portfolio'!$B$8,'Market Data'!$U$5:$AL$5,0))+'Portfolio'!$F$9*INDEX('Market Data'!$U165:$AL165,1,MATCH('Portfolio'!$B$9,'Market Data'!$U$5:$AL$5,0))+'Portfolio'!$F$10*INDEX('Market Data'!$U165:$AL165,1,MATCH('Portfolio'!$B$10,'Market Data'!$U$5:$AL$5,0))+'Portfolio'!$F$11*INDEX('Market Data'!$U165:$AL165,1,MATCH('Portfolio'!$B$11,'Market Data'!$U$5:$AL$5,0))+'Portfolio'!$F$12*INDEX('Market Data'!$U165:$AL165,1,MATCH('Portfolio'!$B$12,'Market Data'!$U$5:$AL$5,0))+'Portfolio'!$F$13*INDEX('Market Data'!$U165:$AL165,1,MATCH('Portfolio'!$B$13,'Market Data'!$U$5:$AL$5,0))</x:f>
        <x:v>0.0016916471604365494</x:v>
      </x:c>
      <x:c r="C163" s="101" t="n">
        <x:f>-'Portfolio'!$D$24*INDEX('Market Data'!$U165:$AL165,1,MATCH('Portfolio'!$D$20,'Market Data'!$U$5:$AL$5,0))</x:f>
        <x:v>-0.003009175425565017</x:v>
      </x:c>
      <x:c r="D163" s="101" t="n">
        <x:f>B163+C163</x:f>
        <x:v>-0.0013175282651284677</x:v>
      </x:c>
      <x:c r="E163" s="101" t="n">
        <x:f>'Market Data'!U165</x:f>
        <x:v>0.004091229991858514</x:v>
      </x:c>
      <x:c r="F163" s="101" t="n">
        <x:f>'Market Data'!V165</x:f>
        <x:v>0.0035306004690811577</x:v>
      </x:c>
      <x:c r="G163" s="101" t="n">
        <x:f>'Market Data'!W165</x:f>
        <x:v>0.0076930572632849525</x:v>
      </x:c>
      <x:c r="H163" s="102" t="n">
        <x:f>H162*(1+B163)</x:f>
        <x:v>1.4263915413333212</x:v>
      </x:c>
      <x:c r="I163" s="102" t="n">
        <x:f>I162*(1+D163)</x:f>
        <x:v>1.3134694440378294</x:v>
      </x:c>
      <x:c r="J163" s="102" t="n">
        <x:f>J162*(1+E163)</x:f>
        <x:v>1.126790187451114</x:v>
      </x:c>
      <x:c r="K163" s="102" t="n">
        <x:f>K162*(1+F163)</x:f>
        <x:v>1.1663696610204153</x:v>
      </x:c>
      <x:c r="L163" s="102" t="n">
        <x:f>L162*(1+G163)</x:f>
        <x:v>1.2107411621996722</x:v>
      </x:c>
      <x:c r="M163" s="102" t="n">
        <x:f>MAX(M162,H163)</x:f>
        <x:v>1.4433801715541796</x:v>
      </x:c>
      <x:c r="N163" s="98" t="n">
        <x:f>H163/M163-1</x:f>
        <x:v>-0.0117700315936623</x:v>
      </x:c>
      <x:c r="O163" s="102" t="n">
        <x:f>MAX(O162,I163)</x:f>
        <x:v>1.3276272834597476</x:v>
      </x:c>
      <x:c r="P163" s="98" t="n">
        <x:f>I163/O163-1</x:f>
        <x:v>-0.010664016624472583</x:v>
      </x:c>
      <x:c r="Q163" s="102" t="n">
        <x:f>MAX(Q162,J163)</x:f>
        <x:v>1.1446842510864765</x:v>
      </x:c>
      <x:c r="R163" s="98" t="n">
        <x:f>J163/Q163-1</x:f>
        <x:v>-0.015632313992595348</x:v>
      </x:c>
      <x:c r="S163" s="102" t="n">
        <x:f>MAX(S162,K163)</x:f>
        <x:v>1.2185229145369108</x:v>
      </x:c>
      <x:c r="T163" s="98" t="n">
        <x:f>K163/S163-1</x:f>
        <x:v>-0.04280038798968</x:v>
      </x:c>
      <x:c r="U163" s="102" t="n">
        <x:f>MAX(U162,L163)</x:f>
        <x:v>1.23144760330064</x:v>
      </x:c>
      <x:c r="V163" s="98" t="n">
        <x:f>L163/U163-1</x:f>
        <x:v>-0.01681471549862823</x:v>
      </x:c>
      <x:c r="W163" s="101" t="n">
        <x:f>INDEX('Market Data'!$U165:$AL165,1,MATCH('Portfolio'!$B$6,'Market Data'!$U$5:$AL$5,0))</x:f>
        <x:v>-0.00982248158901089</x:v>
      </x:c>
      <x:c r="X163" s="101" t="n">
        <x:f>INDEX('Market Data'!$U165:$AL165,1,MATCH('Portfolio'!$B$7,'Market Data'!$U$5:$AL$5,0))</x:f>
        <x:v>-0.007748901974219402</x:v>
      </x:c>
      <x:c r="Y163" s="101" t="n">
        <x:f>INDEX('Market Data'!$U165:$AL165,1,MATCH('Portfolio'!$B$8,'Market Data'!$U$5:$AL$5,0))</x:f>
        <x:v>0.007091422327123453</x:v>
      </x:c>
      <x:c r="Z163" s="101" t="n">
        <x:f>INDEX('Market Data'!$U165:$AL165,1,MATCH('Portfolio'!$B$9,'Market Data'!$U$5:$AL$5,0))</x:f>
        <x:v>0.008839601240910877</x:v>
      </x:c>
      <x:c r="AA163" s="101" t="n">
        <x:f>INDEX('Market Data'!$U165:$AL165,1,MATCH('Portfolio'!$B$10,'Market Data'!$U$5:$AL$5,0))</x:f>
        <x:v>0.00008533289813272837</x:v>
      </x:c>
      <x:c r="AB163" s="101" t="n">
        <x:f>INDEX('Market Data'!$U165:$AL165,1,MATCH('Portfolio'!$B$11,'Market Data'!$U$5:$AL$5,0))</x:f>
        <x:v>0.015243522104623874</x:v>
      </x:c>
      <x:c r="AC163" s="101" t="n">
        <x:f>INDEX('Market Data'!$U165:$AL165,1,MATCH('Portfolio'!$B$12,'Market Data'!$U$5:$AL$5,0))</x:f>
        <x:v>0.019505792504578512</x:v>
      </x:c>
      <x:c r="AD163" s="101" t="n">
        <x:f>INDEX('Market Data'!$U165:$AL165,1,MATCH('Portfolio'!$B$13,'Market Data'!$U$5:$AL$5,0))</x:f>
        <x:v>0.004091229991858514</x:v>
      </x:c>
      <x:c r="AE163" s="101" t="n">
        <x:f>INDEX('Market Data'!$U165:$AL165,1,MATCH("SPY",'Market Data'!$U$5:$AL$5,0))</x:f>
        <x:v>0.004091229991858514</x:v>
      </x:c>
      <x:c r="AF163" s="101" t="n">
        <x:f>INDEX('Market Data'!$U165:$AL165,1,MATCH("QQQ",'Market Data'!$U$5:$AL$5,0))</x:f>
        <x:v>0.0035306004690811577</x:v>
      </x:c>
      <x:c r="AG163" s="101" t="n">
        <x:f>INDEX('Market Data'!$U165:$AL165,1,MATCH("TLT",'Market Data'!$U$5:$AL$5,0))</x:f>
        <x:v>-0.0035219095046445936</x:v>
      </x:c>
      <x:c r="AH163" s="101" t="n">
        <x:f>INDEX('Market Data'!$U165:$AL165,1,MATCH("HYG",'Market Data'!$U$5:$AL$5,0))</x:f>
        <x:v>0.0006285645414005891</x:v>
      </x:c>
      <x:c r="AI163" s="101" t="n">
        <x:f>INDEX('Market Data'!$U165:$AL165,1,MATCH("GLD",'Market Data'!$U$5:$AL$5,0))</x:f>
        <x:v>0.019505792504578512</x:v>
      </x:c>
      <x:c r="AJ163" s="101" t="n">
        <x:f>INDEX('Market Data'!$U165:$AL165,1,MATCH("UUP",'Market Data'!$U$5:$AL$5,0))</x:f>
        <x:v>-0.00035830272076342595</x:v>
      </x:c>
      <x:c r="AK163" s="101" t="n">
        <x:f>INDEX('Market Data'!$U165:$AL165,1,MATCH("USO",'Market Data'!$U$5:$AL$5,0))</x:f>
        <x:v>0.0007433187788477014</x:v>
      </x:c>
      <x:c r="AL163" s="101" t="n">
        <x:f>INDEX('Market Data'!$U165:$AL165,1,MATCH('Portfolio'!$D$20,'Market Data'!$U$5:$AL$5,0))</x:f>
        <x:v>0.004091229991858514</x:v>
      </x:c>
      <x:c r="AM163" s="74" t="str"/>
      <x:c r="AN163" s="74"/>
      <x:c r="AO163" s="74"/>
      <x:c r="AP163" s="74"/>
      <x:c r="AQ163" s="74"/>
      <x:c r="AR163" s="74"/>
      <x:c r="AS163" s="74"/>
      <x:c r="AT163" s="11" t="n">
        <x:f>A163</x:f>
        <x:v>46255</x:v>
      </x:c>
      <x:c r="AU163" s="13" t="n">
        <x:f>B163</x:f>
        <x:v>0.0016916471604365494</x:v>
      </x:c>
      <x:c r="AV163" s="13" t="n">
        <x:f>'Market Data'!U165</x:f>
        <x:v>0.004091229991858514</x:v>
      </x:c>
      <x:c r="AW163" s="13" t="n">
        <x:f>'Market Data'!W165-'Market Data'!U165</x:f>
        <x:v>0.0036018272714264388</x:v>
      </x:c>
      <x:c r="AX163" s="13" t="n">
        <x:f>'Market Data'!X165-'Market Data'!U165</x:f>
        <x:v>-0.003894491816594625</x:v>
      </x:c>
      <x:c r="AY163" s="13" t="n">
        <x:f>'Market Data'!Y165-'Market Data'!U165</x:f>
        <x:v>0.00047223604299384547</x:v>
      </x:c>
      <x:c r="AZ163" s="35" t="n">
        <x:f>AZ162*(1+AV163)</x:f>
        <x:v>1.126790187451114</x:v>
      </x:c>
      <x:c r="BA163" s="35" t="n">
        <x:f>BA162*(1+AW163)</x:f>
        <x:v>1.0765283956652913</x:v>
      </x:c>
      <x:c r="BB163" s="35" t="n">
        <x:f>BB162*(1+AX163)</x:f>
        <x:v>1.0829631092046748</x:v>
      </x:c>
      <x:c r="BC163" s="35" t="n">
        <x:f>BC162*(1+AY163)</x:f>
        <x:v>1.3038893849480708</x:v>
      </x:c>
      <x:c r="BG163" s="13" t="n">
        <x:f>0.5*AI163+0.5*AK163</x:f>
        <x:v>0.010124555641713107</x:v>
      </x:c>
      <x:c r="BH163" s="13" t="n">
        <x:f>0.5*AJ163-0.5*AG163</x:f>
        <x:v>0.0015818033919405838</x:v>
      </x:c>
    </x:row>
    <x:row r="164">
      <x:c r="A164" s="100" t="n">
        <x:f>'Market Data'!A166</x:f>
        <x:v>46258</x:v>
      </x:c>
      <x:c r="B164" s="101" t="n">
        <x:f>'Portfolio'!$F$6*INDEX('Market Data'!$U166:$AL166,1,MATCH('Portfolio'!$B$6,'Market Data'!$U$5:$AL$5,0))+'Portfolio'!$F$7*INDEX('Market Data'!$U166:$AL166,1,MATCH('Portfolio'!$B$7,'Market Data'!$U$5:$AL$5,0))+'Portfolio'!$F$8*INDEX('Market Data'!$U166:$AL166,1,MATCH('Portfolio'!$B$8,'Market Data'!$U$5:$AL$5,0))+'Portfolio'!$F$9*INDEX('Market Data'!$U166:$AL166,1,MATCH('Portfolio'!$B$9,'Market Data'!$U$5:$AL$5,0))+'Portfolio'!$F$10*INDEX('Market Data'!$U166:$AL166,1,MATCH('Portfolio'!$B$10,'Market Data'!$U$5:$AL$5,0))+'Portfolio'!$F$11*INDEX('Market Data'!$U166:$AL166,1,MATCH('Portfolio'!$B$11,'Market Data'!$U$5:$AL$5,0))+'Portfolio'!$F$12*INDEX('Market Data'!$U166:$AL166,1,MATCH('Portfolio'!$B$12,'Market Data'!$U$5:$AL$5,0))+'Portfolio'!$F$13*INDEX('Market Data'!$U166:$AL166,1,MATCH('Portfolio'!$B$13,'Market Data'!$U$5:$AL$5,0))</x:f>
        <x:v>-0.015855476216155063</x:v>
      </x:c>
      <x:c r="C164" s="101" t="n">
        <x:f>-'Portfolio'!$D$24*INDEX('Market Data'!$U166:$AL166,1,MATCH('Portfolio'!$D$20,'Market Data'!$U$5:$AL$5,0))</x:f>
        <x:v>0.002161274180689787</x:v>
      </x:c>
      <x:c r="D164" s="101" t="n">
        <x:f>B164+C164</x:f>
        <x:v>-0.013694202035465276</x:v>
      </x:c>
      <x:c r="E164" s="101" t="n">
        <x:f>'Market Data'!U166</x:f>
        <x:v>-0.0029384361156037375</x:v>
      </x:c>
      <x:c r="F164" s="101" t="n">
        <x:f>'Market Data'!V166</x:f>
        <x:v>-0.009979809224073155</x:v>
      </x:c>
      <x:c r="G164" s="101" t="n">
        <x:f>'Market Data'!W166</x:f>
        <x:v>-0.006634273424195536</x:v>
      </x:c>
      <x:c r="H164" s="102" t="n">
        <x:f>H163*(1+B164)</x:f>
        <x:v>1.4037754241747862</x:v>
      </x:c>
      <x:c r="I164" s="102" t="n">
        <x:f>I163*(1+D164)</x:f>
        <x:v>1.2954825281037652</x:v>
      </x:c>
      <x:c r="J164" s="102" t="n">
        <x:f>J163*(1+E164)</x:f>
        <x:v>1.1234791864695997</x:v>
      </x:c>
      <x:c r="K164" s="102" t="n">
        <x:f>K163*(1+F164)</x:f>
        <x:v>1.1547295143186846</x:v>
      </x:c>
      <x:c r="L164" s="102" t="n">
        <x:f>L163*(1+G164)</x:f>
        <x:v>1.2027087742837113</x:v>
      </x:c>
      <x:c r="M164" s="102" t="n">
        <x:f>MAX(M163,H164)</x:f>
        <x:v>1.4433801715541796</x:v>
      </x:c>
      <x:c r="N164" s="98" t="n">
        <x:f>H164/M164-1</x:f>
        <x:v>-0.02743888835382058</x:v>
      </x:c>
      <x:c r="O164" s="102" t="n">
        <x:f>MAX(O163,I164)</x:f>
        <x:v>1.3276272834597476</x:v>
      </x:c>
      <x:c r="P164" s="98" t="n">
        <x:f>I164/O164-1</x:f>
        <x:v>-0.024212183461772785</x:v>
      </x:c>
      <x:c r="Q164" s="102" t="n">
        <x:f>MAX(Q163,J164)</x:f>
        <x:v>1.1446842510864765</x:v>
      </x:c>
      <x:c r="R164" s="98" t="n">
        <x:f>J164/Q164-1</x:f>
        <x:v>-0.018524815552192764</x:v>
      </x:c>
      <x:c r="S164" s="102" t="n">
        <x:f>MAX(S163,K164)</x:f>
        <x:v>1.2185229145369108</x:v>
      </x:c>
      <x:c r="T164" s="98" t="n">
        <x:f>K164/S164-1</x:f>
        <x:v>-0.05235305750689989</x:v>
      </x:c>
      <x:c r="U164" s="102" t="n">
        <x:f>MAX(U163,L164)</x:f>
        <x:v>1.23144760330064</x:v>
      </x:c>
      <x:c r="V164" s="98" t="n">
        <x:f>L164/U164-1</x:f>
        <x:v>-0.02333743550265588</x:v>
      </x:c>
      <x:c r="W164" s="101" t="n">
        <x:f>INDEX('Market Data'!$U166:$AL166,1,MATCH('Portfolio'!$B$6,'Market Data'!$U$5:$AL$5,0))</x:f>
        <x:v>-0.029061133472992107</x:v>
      </x:c>
      <x:c r="X164" s="101" t="n">
        <x:f>INDEX('Market Data'!$U166:$AL166,1,MATCH('Portfolio'!$B$7,'Market Data'!$U$5:$AL$5,0))</x:f>
        <x:v>-0.058286305998766164</x:v>
      </x:c>
      <x:c r="Y164" s="101" t="n">
        <x:f>INDEX('Market Data'!$U166:$AL166,1,MATCH('Portfolio'!$B$8,'Market Data'!$U$5:$AL$5,0))</x:f>
        <x:v>-0.021076551277646516</x:v>
      </x:c>
      <x:c r="Z164" s="101" t="n">
        <x:f>INDEX('Market Data'!$U166:$AL166,1,MATCH('Portfolio'!$B$9,'Market Data'!$U$5:$AL$5,0))</x:f>
        <x:v>-0.006746830124587766</x:v>
      </x:c>
      <x:c r="AA164" s="101" t="n">
        <x:f>INDEX('Market Data'!$U166:$AL166,1,MATCH('Portfolio'!$B$10,'Market Data'!$U$5:$AL$5,0))</x:f>
        <x:v>0.01368117714283823</x:v>
      </x:c>
      <x:c r="AB164" s="101" t="n">
        <x:f>INDEX('Market Data'!$U166:$AL166,1,MATCH('Portfolio'!$B$11,'Market Data'!$U$5:$AL$5,0))</x:f>
        <x:v>0.024964689074517654</x:v>
      </x:c>
      <x:c r="AC164" s="101" t="n">
        <x:f>INDEX('Market Data'!$U166:$AL166,1,MATCH('Portfolio'!$B$12,'Market Data'!$U$5:$AL$5,0))</x:f>
        <x:v>0.007865686897826407</x:v>
      </x:c>
      <x:c r="AD164" s="101" t="n">
        <x:f>INDEX('Market Data'!$U166:$AL166,1,MATCH('Portfolio'!$B$13,'Market Data'!$U$5:$AL$5,0))</x:f>
        <x:v>-0.0029384361156037375</x:v>
      </x:c>
      <x:c r="AE164" s="101" t="n">
        <x:f>INDEX('Market Data'!$U166:$AL166,1,MATCH("SPY",'Market Data'!$U$5:$AL$5,0))</x:f>
        <x:v>-0.0029384361156037375</x:v>
      </x:c>
      <x:c r="AF164" s="101" t="n">
        <x:f>INDEX('Market Data'!$U166:$AL166,1,MATCH("QQQ",'Market Data'!$U$5:$AL$5,0))</x:f>
        <x:v>-0.009979809224073155</x:v>
      </x:c>
      <x:c r="AG164" s="101" t="n">
        <x:f>INDEX('Market Data'!$U166:$AL166,1,MATCH("TLT",'Market Data'!$U$5:$AL$5,0))</x:f>
        <x:v>0.00621567092815023</x:v>
      </x:c>
      <x:c r="AH164" s="101" t="n">
        <x:f>INDEX('Market Data'!$U166:$AL166,1,MATCH("HYG",'Market Data'!$U$5:$AL$5,0))</x:f>
        <x:v>0.001130397101727798</x:v>
      </x:c>
      <x:c r="AI164" s="101" t="n">
        <x:f>INDEX('Market Data'!$U166:$AL166,1,MATCH("GLD",'Market Data'!$U$5:$AL$5,0))</x:f>
        <x:v>0.007865686897826407</x:v>
      </x:c>
      <x:c r="AJ164" s="101" t="n">
        <x:f>INDEX('Market Data'!$U166:$AL166,1,MATCH("UUP",'Market Data'!$U$5:$AL$5,0))</x:f>
        <x:v>0.0021505185219621303</x:v>
      </x:c>
      <x:c r="AK164" s="101" t="n">
        <x:f>INDEX('Market Data'!$U166:$AL166,1,MATCH("USO",'Market Data'!$U$5:$AL$5,0))</x:f>
        <x:v>-0.018048074025526772</x:v>
      </x:c>
      <x:c r="AL164" s="101" t="n">
        <x:f>INDEX('Market Data'!$U166:$AL166,1,MATCH('Portfolio'!$D$20,'Market Data'!$U$5:$AL$5,0))</x:f>
        <x:v>-0.0029384361156037375</x:v>
      </x:c>
      <x:c r="AM164" s="74" t="str"/>
      <x:c r="AN164" s="74"/>
      <x:c r="AO164" s="74"/>
      <x:c r="AP164" s="74"/>
      <x:c r="AQ164" s="74"/>
      <x:c r="AR164" s="74"/>
      <x:c r="AS164" s="74"/>
      <x:c r="AT164" s="11" t="n">
        <x:f>A164</x:f>
        <x:v>46258</x:v>
      </x:c>
      <x:c r="AU164" s="13" t="n">
        <x:f>B164</x:f>
        <x:v>-0.015855476216155063</x:v>
      </x:c>
      <x:c r="AV164" s="13" t="n">
        <x:f>'Market Data'!U166</x:f>
        <x:v>-0.0029384361156037375</x:v>
      </x:c>
      <x:c r="AW164" s="13" t="n">
        <x:f>'Market Data'!W166-'Market Data'!U166</x:f>
        <x:v>-0.0036958373085917984</x:v>
      </x:c>
      <x:c r="AX164" s="13" t="n">
        <x:f>'Market Data'!X166-'Market Data'!U166</x:f>
        <x:v>-0.012069643793884421</x:v>
      </x:c>
      <x:c r="AY164" s="13" t="n">
        <x:f>'Market Data'!Y166-'Market Data'!U166</x:f>
        <x:v>-0.008862819380275666</x:v>
      </x:c>
      <x:c r="AZ164" s="35" t="n">
        <x:f>AZ163*(1+AV164)</x:f>
        <x:v>1.1234791864695997</x:v>
      </x:c>
      <x:c r="BA164" s="35" t="n">
        <x:f>BA163*(1+AW164)</x:f>
        <x:v>1.0725497218568332</x:v>
      </x:c>
      <x:c r="BB164" s="35" t="n">
        <x:f>BB163*(1+AX164)</x:f>
        <x:v>1.0698921302346567</x:v>
      </x:c>
      <x:c r="BC164" s="35" t="n">
        <x:f>BC163*(1+AY164)</x:f>
        <x:v>1.2923332488374173</x:v>
      </x:c>
      <x:c r="BG164" s="13" t="n">
        <x:f>0.5*AI164+0.5*AK164</x:f>
        <x:v>-0.005091193563850183</x:v>
      </x:c>
      <x:c r="BH164" s="13" t="n">
        <x:f>0.5*AJ164-0.5*AG164</x:f>
        <x:v>-0.0020325762030940497</x:v>
      </x:c>
    </x:row>
    <x:row r="165">
      <x:c r="A165" s="100" t="n">
        <x:f>'Market Data'!A167</x:f>
        <x:v>46259</x:v>
      </x:c>
      <x:c r="B165" s="101" t="n">
        <x:f>'Portfolio'!$F$6*INDEX('Market Data'!$U167:$AL167,1,MATCH('Portfolio'!$B$6,'Market Data'!$U$5:$AL$5,0))+'Portfolio'!$F$7*INDEX('Market Data'!$U167:$AL167,1,MATCH('Portfolio'!$B$7,'Market Data'!$U$5:$AL$5,0))+'Portfolio'!$F$8*INDEX('Market Data'!$U167:$AL167,1,MATCH('Portfolio'!$B$8,'Market Data'!$U$5:$AL$5,0))+'Portfolio'!$F$9*INDEX('Market Data'!$U167:$AL167,1,MATCH('Portfolio'!$B$9,'Market Data'!$U$5:$AL$5,0))+'Portfolio'!$F$10*INDEX('Market Data'!$U167:$AL167,1,MATCH('Portfolio'!$B$10,'Market Data'!$U$5:$AL$5,0))+'Portfolio'!$F$11*INDEX('Market Data'!$U167:$AL167,1,MATCH('Portfolio'!$B$11,'Market Data'!$U$5:$AL$5,0))+'Portfolio'!$F$12*INDEX('Market Data'!$U167:$AL167,1,MATCH('Portfolio'!$B$12,'Market Data'!$U$5:$AL$5,0))+'Portfolio'!$F$13*INDEX('Market Data'!$U167:$AL167,1,MATCH('Portfolio'!$B$13,'Market Data'!$U$5:$AL$5,0))</x:f>
        <x:v>0.008917624000049588</x:v>
      </x:c>
      <x:c r="C165" s="101" t="n">
        <x:f>-'Portfolio'!$D$24*INDEX('Market Data'!$U167:$AL167,1,MATCH('Portfolio'!$D$20,'Market Data'!$U$5:$AL$5,0))</x:f>
        <x:v>-0.0023506728849348375</x:v>
      </x:c>
      <x:c r="D165" s="101" t="n">
        <x:f>B165+C165</x:f>
        <x:v>0.006566951115114751</x:v>
      </x:c>
      <x:c r="E165" s="101" t="n">
        <x:f>'Market Data'!U167</x:f>
        <x:v>0.003195939766817757</x:v>
      </x:c>
      <x:c r="F165" s="101" t="n">
        <x:f>'Market Data'!V167</x:f>
        <x:v>0.006229419148941817</x:v>
      </x:c>
      <x:c r="G165" s="101" t="n">
        <x:f>'Market Data'!W167</x:f>
        <x:v>0.004228703429684844</x:v>
      </x:c>
      <x:c r="H165" s="102" t="n">
        <x:f>H164*(1+B165)</x:f>
        <x:v>1.4162937655880872</x:v>
      </x:c>
      <x:c r="I165" s="102" t="n">
        <x:f>I164*(1+D165)</x:f>
        <x:v>1.3039898985363079</x:v>
      </x:c>
      <x:c r="J165" s="102" t="n">
        <x:f>J164*(1+E165)</x:f>
        <x:v>1.1270697582788298</x:v>
      </x:c>
      <x:c r="K165" s="102" t="n">
        <x:f>K164*(1+F165)</x:f>
        <x:v>1.1619228084670297</x:v>
      </x:c>
      <x:c r="L165" s="102" t="n">
        <x:f>L164*(1+G165)</x:f>
        <x:v>1.207794673002437</x:v>
      </x:c>
      <x:c r="M165" s="102" t="n">
        <x:f>MAX(M164,H165)</x:f>
        <x:v>1.4433801715541796</x:v>
      </x:c>
      <x:c r="N165" s="98" t="n">
        <x:f>H165/M165-1</x:f>
        <x:v>-0.01876595404308956</x:v>
      </x:c>
      <x:c r="O165" s="102" t="n">
        <x:f>MAX(O164,I165)</x:f>
        <x:v>1.3276272834597476</x:v>
      </x:c>
      <x:c r="P165" s="98" t="n">
        <x:f>I165/O165-1</x:f>
        <x:v>-0.017804232571841605</x:v>
      </x:c>
      <x:c r="Q165" s="102" t="n">
        <x:f>MAX(Q164,J165)</x:f>
        <x:v>1.1446842510864765</x:v>
      </x:c>
      <x:c r="R165" s="98" t="n">
        <x:f>J165/Q165-1</x:f>
        <x:v>-0.0153880799800713</x:v>
      </x:c>
      <x:c r="S165" s="102" t="n">
        <x:f>MAX(S164,K165)</x:f>
        <x:v>1.2185229145369108</x:v>
      </x:c>
      <x:c r="T165" s="98" t="n">
        <x:f>K165/S165-1</x:f>
        <x:v>-0.04644976749689722</x:v>
      </x:c>
      <x:c r="U165" s="102" t="n">
        <x:f>MAX(U164,L165)</x:f>
        <x:v>1.23144760330064</x:v>
      </x:c>
      <x:c r="V165" s="98" t="n">
        <x:f>L165/U165-1</x:f>
        <x:v>-0.019207419166521023</x:v>
      </x:c>
      <x:c r="W165" s="101" t="n">
        <x:f>INDEX('Market Data'!$U167:$AL167,1,MATCH('Portfolio'!$B$6,'Market Data'!$U$5:$AL$5,0))</x:f>
        <x:v>0.021920585148795357</x:v>
      </x:c>
      <x:c r="X165" s="101" t="n">
        <x:f>INDEX('Market Data'!$U167:$AL167,1,MATCH('Portfolio'!$B$7,'Market Data'!$U$5:$AL$5,0))</x:f>
        <x:v>0.0247575082199325</x:v>
      </x:c>
      <x:c r="Y165" s="101" t="n">
        <x:f>INDEX('Market Data'!$U167:$AL167,1,MATCH('Portfolio'!$B$8,'Market Data'!$U$5:$AL$5,0))</x:f>
        <x:v>0.01777531594758619</x:v>
      </x:c>
      <x:c r="Z165" s="101" t="n">
        <x:f>INDEX('Market Data'!$U167:$AL167,1,MATCH('Portfolio'!$B$9,'Market Data'!$U$5:$AL$5,0))</x:f>
        <x:v>-0.010642152293753426</x:v>
      </x:c>
      <x:c r="AA165" s="101" t="n">
        <x:f>INDEX('Market Data'!$U167:$AL167,1,MATCH('Portfolio'!$B$10,'Market Data'!$U$5:$AL$5,0))</x:f>
        <x:v>0.0008417401740750119</x:v>
      </x:c>
      <x:c r="AB165" s="101" t="n">
        <x:f>INDEX('Market Data'!$U167:$AL167,1,MATCH('Portfolio'!$B$11,'Market Data'!$U$5:$AL$5,0))</x:f>
        <x:v>-0.011725359648109723</x:v>
      </x:c>
      <x:c r="AC165" s="101" t="n">
        <x:f>INDEX('Market Data'!$U167:$AL167,1,MATCH('Portfolio'!$B$12,'Market Data'!$U$5:$AL$5,0))</x:f>
        <x:v>0.0032342095547504</x:v>
      </x:c>
      <x:c r="AD165" s="101" t="n">
        <x:f>INDEX('Market Data'!$U167:$AL167,1,MATCH('Portfolio'!$B$13,'Market Data'!$U$5:$AL$5,0))</x:f>
        <x:v>0.003195939766817757</x:v>
      </x:c>
      <x:c r="AE165" s="101" t="n">
        <x:f>INDEX('Market Data'!$U167:$AL167,1,MATCH("SPY",'Market Data'!$U$5:$AL$5,0))</x:f>
        <x:v>0.003195939766817757</x:v>
      </x:c>
      <x:c r="AF165" s="101" t="n">
        <x:f>INDEX('Market Data'!$U167:$AL167,1,MATCH("QQQ",'Market Data'!$U$5:$AL$5,0))</x:f>
        <x:v>0.006229419148941817</x:v>
      </x:c>
      <x:c r="AG165" s="101" t="n">
        <x:f>INDEX('Market Data'!$U167:$AL167,1,MATCH("TLT",'Market Data'!$U$5:$AL$5,0))</x:f>
        <x:v>0.01102236030514292</x:v>
      </x:c>
      <x:c r="AH165" s="101" t="n">
        <x:f>INDEX('Market Data'!$U167:$AL167,1,MATCH("HYG",'Market Data'!$U$5:$AL$5,0))</x:f>
        <x:v>0.0027603830790701167</x:v>
      </x:c>
      <x:c r="AI165" s="101" t="n">
        <x:f>INDEX('Market Data'!$U167:$AL167,1,MATCH("GLD",'Market Data'!$U$5:$AL$5,0))</x:f>
        <x:v>0.0032342095547504</x:v>
      </x:c>
      <x:c r="AJ165" s="101" t="n">
        <x:f>INDEX('Market Data'!$U167:$AL167,1,MATCH("UUP",'Market Data'!$U$5:$AL$5,0))</x:f>
        <x:v>-0.0007152557607251753</x:v>
      </x:c>
      <x:c r="AK165" s="101" t="n">
        <x:f>INDEX('Market Data'!$U167:$AL167,1,MATCH("USO",'Market Data'!$U$5:$AL$5,0))</x:f>
        <x:v>-0.04583620664284149</x:v>
      </x:c>
      <x:c r="AL165" s="101" t="n">
        <x:f>INDEX('Market Data'!$U167:$AL167,1,MATCH('Portfolio'!$D$20,'Market Data'!$U$5:$AL$5,0))</x:f>
        <x:v>0.003195939766817757</x:v>
      </x:c>
      <x:c r="AM165" s="74" t="str"/>
      <x:c r="AN165" s="74"/>
      <x:c r="AO165" s="74"/>
      <x:c r="AP165" s="74"/>
      <x:c r="AQ165" s="74"/>
      <x:c r="AR165" s="74"/>
      <x:c r="AS165" s="74"/>
      <x:c r="AT165" s="11" t="n">
        <x:f>A165</x:f>
        <x:v>46259</x:v>
      </x:c>
      <x:c r="AU165" s="13" t="n">
        <x:f>B165</x:f>
        <x:v>0.008917624000049588</x:v>
      </x:c>
      <x:c r="AV165" s="13" t="n">
        <x:f>'Market Data'!U167</x:f>
        <x:v>0.003195939766817757</x:v>
      </x:c>
      <x:c r="AW165" s="13" t="n">
        <x:f>'Market Data'!W167-'Market Data'!U167</x:f>
        <x:v>0.0010327636628670867</x:v>
      </x:c>
      <x:c r="AX165" s="13" t="n">
        <x:f>'Market Data'!X167-'Market Data'!U167</x:f>
        <x:v>0.0028255772045904237</x:v>
      </x:c>
      <x:c r="AY165" s="13" t="n">
        <x:f>'Market Data'!Y167-'Market Data'!U167</x:f>
        <x:v>0.002000652670766767</x:v>
      </x:c>
      <x:c r="AZ165" s="35" t="n">
        <x:f>AZ164*(1+AV165)</x:f>
        <x:v>1.1270697582788298</x:v>
      </x:c>
      <x:c r="BA165" s="35" t="n">
        <x:f>BA164*(1+AW165)</x:f>
        <x:v>1.073657412236185</x:v>
      </x:c>
      <x:c r="BB165" s="35" t="n">
        <x:f>BB164*(1+AX165)</x:f>
        <x:v>1.0729151930492185</x:v>
      </x:c>
      <x:c r="BC165" s="35" t="n">
        <x:f>BC164*(1+AY165)</x:f>
        <x:v>1.2949187588032245</x:v>
      </x:c>
      <x:c r="BG165" s="13" t="n">
        <x:f>0.5*AI165+0.5*AK165</x:f>
        <x:v>-0.021300998544045546</x:v>
      </x:c>
      <x:c r="BH165" s="13" t="n">
        <x:f>0.5*AJ165-0.5*AG165</x:f>
        <x:v>-0.0058688080329340475</x:v>
      </x:c>
    </x:row>
    <x:row r="166">
      <x:c r="A166" s="100" t="n">
        <x:f>'Market Data'!A168</x:f>
        <x:v>46260</x:v>
      </x:c>
      <x:c r="B166" s="101" t="n">
        <x:f>'Portfolio'!$F$6*INDEX('Market Data'!$U168:$AL168,1,MATCH('Portfolio'!$B$6,'Market Data'!$U$5:$AL$5,0))+'Portfolio'!$F$7*INDEX('Market Data'!$U168:$AL168,1,MATCH('Portfolio'!$B$7,'Market Data'!$U$5:$AL$5,0))+'Portfolio'!$F$8*INDEX('Market Data'!$U168:$AL168,1,MATCH('Portfolio'!$B$8,'Market Data'!$U$5:$AL$5,0))+'Portfolio'!$F$9*INDEX('Market Data'!$U168:$AL168,1,MATCH('Portfolio'!$B$9,'Market Data'!$U$5:$AL$5,0))+'Portfolio'!$F$10*INDEX('Market Data'!$U168:$AL168,1,MATCH('Portfolio'!$B$10,'Market Data'!$U$5:$AL$5,0))+'Portfolio'!$F$11*INDEX('Market Data'!$U168:$AL168,1,MATCH('Portfolio'!$B$11,'Market Data'!$U$5:$AL$5,0))+'Portfolio'!$F$12*INDEX('Market Data'!$U168:$AL168,1,MATCH('Portfolio'!$B$12,'Market Data'!$U$5:$AL$5,0))+'Portfolio'!$F$13*INDEX('Market Data'!$U168:$AL168,1,MATCH('Portfolio'!$B$13,'Market Data'!$U$5:$AL$5,0))</x:f>
        <x:v>-0.01066532260529796</x:v>
      </x:c>
      <x:c r="C166" s="101" t="n">
        <x:f>-'Portfolio'!$D$24*INDEX('Market Data'!$U168:$AL168,1,MATCH('Portfolio'!$D$20,'Market Data'!$U$5:$AL$5,0))</x:f>
        <x:v>-0.00016329075976103443</x:v>
      </x:c>
      <x:c r="D166" s="101" t="n">
        <x:f>B166+C166</x:f>
        <x:v>-0.010828613365058994</x:v>
      </x:c>
      <x:c r="E166" s="101" t="n">
        <x:f>'Market Data'!U168</x:f>
        <x:v>0.00022200767959623668</x:v>
      </x:c>
      <x:c r="F166" s="101" t="n">
        <x:f>'Market Data'!V168</x:f>
        <x:v>0.0009145998999007254</x:v>
      </x:c>
      <x:c r="G166" s="101" t="n">
        <x:f>'Market Data'!W168</x:f>
        <x:v>-0.0010025944752289906</x:v>
      </x:c>
      <x:c r="H166" s="102" t="n">
        <x:f>H165*(1+B166)</x:f>
        <x:v>1.401188535674218</x:v>
      </x:c>
      <x:c r="I166" s="102" t="n">
        <x:f>I165*(1+D166)</x:f>
        <x:v>1.2898694960931156</x:v>
      </x:c>
      <x:c r="J166" s="102" t="n">
        <x:f>J165*(1+E166)</x:f>
        <x:v>1.1273199764206083</x:v>
      </x:c>
      <x:c r="K166" s="102" t="n">
        <x:f>K165*(1+F166)</x:f>
        <x:v>1.162985502951346</x:v>
      </x:c>
      <x:c r="L166" s="102" t="n">
        <x:f>L165*(1+G166)</x:f>
        <x:v>1.2065837447360737</x:v>
      </x:c>
      <x:c r="M166" s="102" t="n">
        <x:f>MAX(M165,H166)</x:f>
        <x:v>1.4433801715541796</x:v>
      </x:c>
      <x:c r="N166" s="98" t="n">
        <x:f>H166/M166-1</x:f>
        <x:v>-0.02923113169452174</x:v>
      </x:c>
      <x:c r="O166" s="102" t="n">
        <x:f>MAX(O165,I166)</x:f>
        <x:v>1.3276272834597476</x:v>
      </x:c>
      <x:c r="P166" s="98" t="n">
        <x:f>I166/O166-1</x:f>
        <x:v>-0.028440050786118665</x:v>
      </x:c>
      <x:c r="Q166" s="102" t="n">
        <x:f>MAX(Q165,J166)</x:f>
        <x:v>1.1446842510864765</x:v>
      </x:c>
      <x:c r="R166" s="98" t="n">
        <x:f>J166/Q166-1</x:f>
        <x:v>-0.015169488572404966</x:v>
      </x:c>
      <x:c r="S166" s="102" t="n">
        <x:f>MAX(S165,K166)</x:f>
        <x:v>1.2185229145369108</x:v>
      </x:c>
      <x:c r="T166" s="98" t="n">
        <x:f>K166/S166-1</x:f>
        <x:v>-0.04557765054969953</x:v>
      </x:c>
      <x:c r="U166" s="102" t="n">
        <x:f>MAX(U165,L166)</x:f>
        <x:v>1.23144760330064</x:v>
      </x:c>
      <x:c r="V166" s="98" t="n">
        <x:f>L166/U166-1</x:f>
        <x:v>-0.020190756389410258</x:v>
      </x:c>
      <x:c r="W166" s="101" t="n">
        <x:f>INDEX('Market Data'!$U168:$AL168,1,MATCH('Portfolio'!$B$6,'Market Data'!$U$5:$AL$5,0))</x:f>
        <x:v>-0.01591177757196449</x:v>
      </x:c>
      <x:c r="X166" s="101" t="n">
        <x:f>INDEX('Market Data'!$U168:$AL168,1,MATCH('Portfolio'!$B$7,'Market Data'!$U$5:$AL$5,0))</x:f>
        <x:v>0.005820180586139534</x:v>
      </x:c>
      <x:c r="Y166" s="101" t="n">
        <x:f>INDEX('Market Data'!$U168:$AL168,1,MATCH('Portfolio'!$B$8,'Market Data'!$U$5:$AL$5,0))</x:f>
        <x:v>0.000670767216945034</x:v>
      </x:c>
      <x:c r="Z166" s="101" t="n">
        <x:f>INDEX('Market Data'!$U168:$AL168,1,MATCH('Portfolio'!$B$9,'Market Data'!$U$5:$AL$5,0))</x:f>
        <x:v>-0.03586887697908092</x:v>
      </x:c>
      <x:c r="AA166" s="101" t="n">
        <x:f>INDEX('Market Data'!$U168:$AL168,1,MATCH('Portfolio'!$B$10,'Market Data'!$U$5:$AL$5,0))</x:f>
        <x:v>-0.0005326822734188497</x:v>
      </x:c>
      <x:c r="AB166" s="101" t="n">
        <x:f>INDEX('Market Data'!$U168:$AL168,1,MATCH('Portfolio'!$B$11,'Market Data'!$U$5:$AL$5,0))</x:f>
        <x:v>-0.0040520563419824684</x:v>
      </x:c>
      <x:c r="AC166" s="101" t="n">
        <x:f>INDEX('Market Data'!$U168:$AL168,1,MATCH('Portfolio'!$B$12,'Market Data'!$U$5:$AL$5,0))</x:f>
        <x:v>-0.015768448815633995</x:v>
      </x:c>
      <x:c r="AD166" s="101" t="n">
        <x:f>INDEX('Market Data'!$U168:$AL168,1,MATCH('Portfolio'!$B$13,'Market Data'!$U$5:$AL$5,0))</x:f>
        <x:v>0.00022200767959623668</x:v>
      </x:c>
      <x:c r="AE166" s="101" t="n">
        <x:f>INDEX('Market Data'!$U168:$AL168,1,MATCH("SPY",'Market Data'!$U$5:$AL$5,0))</x:f>
        <x:v>0.00022200767959623668</x:v>
      </x:c>
      <x:c r="AF166" s="101" t="n">
        <x:f>INDEX('Market Data'!$U168:$AL168,1,MATCH("QQQ",'Market Data'!$U$5:$AL$5,0))</x:f>
        <x:v>0.0009145998999007254</x:v>
      </x:c>
      <x:c r="AG166" s="101" t="n">
        <x:f>INDEX('Market Data'!$U168:$AL168,1,MATCH("TLT",'Market Data'!$U$5:$AL$5,0))</x:f>
        <x:v>-0.00203664305951734</x:v>
      </x:c>
      <x:c r="AH166" s="101" t="n">
        <x:f>INDEX('Market Data'!$U168:$AL168,1,MATCH("HYG",'Market Data'!$U$5:$AL$5,0))</x:f>
        <x:v>-0.00025013968372011863</x:v>
      </x:c>
      <x:c r="AI166" s="101" t="n">
        <x:f>INDEX('Market Data'!$U168:$AL168,1,MATCH("GLD",'Market Data'!$U$5:$AL$5,0))</x:f>
        <x:v>-0.015768448815633995</x:v>
      </x:c>
      <x:c r="AJ166" s="101" t="n">
        <x:f>INDEX('Market Data'!$U168:$AL168,1,MATCH("UUP",'Market Data'!$U$5:$AL$5,0))</x:f>
        <x:v>0.00286327566846456</x:v>
      </x:c>
      <x:c r="AK166" s="101" t="n">
        <x:f>INDEX('Market Data'!$U168:$AL168,1,MATCH("USO",'Market Data'!$U$5:$AL$5,0))</x:f>
        <x:v>0.009512460830180869</x:v>
      </x:c>
      <x:c r="AL166" s="101" t="n">
        <x:f>INDEX('Market Data'!$U168:$AL168,1,MATCH('Portfolio'!$D$20,'Market Data'!$U$5:$AL$5,0))</x:f>
        <x:v>0.00022200767959623668</x:v>
      </x:c>
      <x:c r="AM166" s="74" t="str"/>
      <x:c r="AN166" s="74"/>
      <x:c r="AO166" s="74"/>
      <x:c r="AP166" s="74"/>
      <x:c r="AQ166" s="74"/>
      <x:c r="AR166" s="74"/>
      <x:c r="AS166" s="74"/>
      <x:c r="AT166" s="11" t="n">
        <x:f>A166</x:f>
        <x:v>46260</x:v>
      </x:c>
      <x:c r="AU166" s="13" t="n">
        <x:f>B166</x:f>
        <x:v>-0.01066532260529796</x:v>
      </x:c>
      <x:c r="AV166" s="13" t="n">
        <x:f>'Market Data'!U168</x:f>
        <x:v>0.00022200767959623668</x:v>
      </x:c>
      <x:c r="AW166" s="13" t="n">
        <x:f>'Market Data'!W168-'Market Data'!U168</x:f>
        <x:v>-0.0012246021548252273</x:v>
      </x:c>
      <x:c r="AX166" s="13" t="n">
        <x:f>'Market Data'!X168-'Market Data'!U168</x:f>
        <x:v>0.0050689660444187545</x:v>
      </x:c>
      <x:c r="AY166" s="13" t="n">
        <x:f>'Market Data'!Y168-'Market Data'!U168</x:f>
        <x:v>0.003158274955137319</x:v>
      </x:c>
      <x:c r="AZ166" s="35" t="n">
        <x:f>AZ165*(1+AV166)</x:f>
        <x:v>1.1273199764206083</x:v>
      </x:c>
      <x:c r="BA166" s="35" t="n">
        <x:f>BA165*(1+AW166)</x:f>
        <x:v>1.0723426090556165</x:v>
      </x:c>
      <x:c r="BB166" s="35" t="n">
        <x:f>BB165*(1+AX166)</x:f>
        <x:v>1.0783537637313259</x:v>
      </x:c>
      <x:c r="BC166" s="35" t="n">
        <x:f>BC165*(1+AY166)</x:f>
        <x:v>1.2990084682880902</x:v>
      </x:c>
      <x:c r="BG166" s="13" t="n">
        <x:f>0.5*AI166+0.5*AK166</x:f>
        <x:v>-0.003127993992726563</x:v>
      </x:c>
      <x:c r="BH166" s="13" t="n">
        <x:f>0.5*AJ166-0.5*AG166</x:f>
        <x:v>0.00244995936399095</x:v>
      </x:c>
    </x:row>
    <x:row r="167">
      <x:c r="A167" s="100" t="n">
        <x:f>'Market Data'!A169</x:f>
        <x:v>46261</x:v>
      </x:c>
      <x:c r="B167" s="101" t="n">
        <x:f>'Portfolio'!$F$6*INDEX('Market Data'!$U169:$AL169,1,MATCH('Portfolio'!$B$6,'Market Data'!$U$5:$AL$5,0))+'Portfolio'!$F$7*INDEX('Market Data'!$U169:$AL169,1,MATCH('Portfolio'!$B$7,'Market Data'!$U$5:$AL$5,0))+'Portfolio'!$F$8*INDEX('Market Data'!$U169:$AL169,1,MATCH('Portfolio'!$B$8,'Market Data'!$U$5:$AL$5,0))+'Portfolio'!$F$9*INDEX('Market Data'!$U169:$AL169,1,MATCH('Portfolio'!$B$9,'Market Data'!$U$5:$AL$5,0))+'Portfolio'!$F$10*INDEX('Market Data'!$U169:$AL169,1,MATCH('Portfolio'!$B$10,'Market Data'!$U$5:$AL$5,0))+'Portfolio'!$F$11*INDEX('Market Data'!$U169:$AL169,1,MATCH('Portfolio'!$B$11,'Market Data'!$U$5:$AL$5,0))+'Portfolio'!$F$12*INDEX('Market Data'!$U169:$AL169,1,MATCH('Portfolio'!$B$12,'Market Data'!$U$5:$AL$5,0))+'Portfolio'!$F$13*INDEX('Market Data'!$U169:$AL169,1,MATCH('Portfolio'!$B$13,'Market Data'!$U$5:$AL$5,0))</x:f>
        <x:v>0.018834967988601924</x:v>
      </x:c>
      <x:c r="C167" s="101" t="n">
        <x:f>-'Portfolio'!$D$24*INDEX('Market Data'!$U169:$AL169,1,MATCH('Portfolio'!$D$20,'Market Data'!$U$5:$AL$5,0))</x:f>
        <x:v>-0.004819738579021313</x:v>
      </x:c>
      <x:c r="D167" s="101" t="n">
        <x:f>B167+C167</x:f>
        <x:v>0.01401522940958061</x:v>
      </x:c>
      <x:c r="E167" s="101" t="n">
        <x:f>'Market Data'!U169</x:f>
        <x:v>0.006552844629756693</x:v>
      </x:c>
      <x:c r="F167" s="101" t="n">
        <x:f>'Market Data'!V169</x:f>
        <x:v>0.01369187666225713</x:v>
      </x:c>
      <x:c r="G167" s="101" t="n">
        <x:f>'Market Data'!W169</x:f>
        <x:v>0.00294375885251541</x:v>
      </x:c>
      <x:c r="H167" s="102" t="n">
        <x:f>H166*(1+B167)</x:f>
        <x:v>1.427579876889638</x:v>
      </x:c>
      <x:c r="I167" s="102" t="n">
        <x:f>I166*(1+D167)</x:f>
        <x:v>1.3079473129892807</x:v>
      </x:c>
      <x:c r="J167" s="102" t="n">
        <x:f>J166*(1+E167)</x:f>
        <x:v>1.1347071290741135</x:v>
      </x:c>
      <x:c r="K167" s="102" t="n">
        <x:f>K166*(1+F167)</x:f>
        <x:v>1.178908957017749</x:v>
      </x:c>
      <x:c r="L167" s="102" t="n">
        <x:f>L166*(1+G167)</x:f>
        <x:v>1.2101356363159417</x:v>
      </x:c>
      <x:c r="M167" s="102" t="n">
        <x:f>MAX(M166,H167)</x:f>
        <x:v>1.4433801715541796</x:v>
      </x:c>
      <x:c r="N167" s="98" t="n">
        <x:f>H167/M167-1</x:f>
        <x:v>-0.010946731135656695</x:v>
      </x:c>
      <x:c r="O167" s="102" t="n">
        <x:f>MAX(O166,I167)</x:f>
        <x:v>1.3276272834597476</x:v>
      </x:c>
      <x:c r="P167" s="98" t="n">
        <x:f>I167/O167-1</x:f>
        <x:v>-0.014823415212725677</x:v>
      </x:c>
      <x:c r="Q167" s="102" t="n">
        <x:f>MAX(Q166,J167)</x:f>
        <x:v>1.1446842510864765</x:v>
      </x:c>
      <x:c r="R167" s="98" t="n">
        <x:f>J167/Q167-1</x:f>
        <x:v>-0.008716047244376135</x:v>
      </x:c>
      <x:c r="S167" s="102" t="n">
        <x:f>MAX(S166,K167)</x:f>
        <x:v>1.2185229145369108</x:v>
      </x:c>
      <x:c r="T167" s="98" t="n">
        <x:f>K167/S167-1</x:f>
        <x:v>-0.0325098174573244</x:v>
      </x:c>
      <x:c r="U167" s="102" t="n">
        <x:f>MAX(U166,L167)</x:f>
        <x:v>1.23144760330064</x:v>
      </x:c>
      <x:c r="V167" s="98" t="n">
        <x:f>L167/U167-1</x:f>
        <x:v>-0.0173064342547552</x:v>
      </x:c>
      <x:c r="W167" s="101" t="n">
        <x:f>INDEX('Market Data'!$U169:$AL169,1,MATCH('Portfolio'!$B$6,'Market Data'!$U$5:$AL$5,0))</x:f>
        <x:v>0.08737952570943941</x:v>
      </x:c>
      <x:c r="X167" s="101" t="n">
        <x:f>INDEX('Market Data'!$U169:$AL169,1,MATCH('Portfolio'!$B$7,'Market Data'!$U$5:$AL$5,0))</x:f>
        <x:v>-0.003207597706004428</x:v>
      </x:c>
      <x:c r="Y167" s="101" t="n">
        <x:f>INDEX('Market Data'!$U169:$AL169,1,MATCH('Portfolio'!$B$8,'Market Data'!$U$5:$AL$5,0))</x:f>
        <x:v>0.023007497447298686</x:v>
      </x:c>
      <x:c r="Z167" s="101" t="n">
        <x:f>INDEX('Market Data'!$U169:$AL169,1,MATCH('Portfolio'!$B$9,'Market Data'!$U$5:$AL$5,0))</x:f>
        <x:v>-0.011190471083363351</x:v>
      </x:c>
      <x:c r="AA167" s="101" t="n">
        <x:f>INDEX('Market Data'!$U169:$AL169,1,MATCH('Portfolio'!$B$10,'Market Data'!$U$5:$AL$5,0))</x:f>
        <x:v>-0.0063955084973263965</x:v>
      </x:c>
      <x:c r="AB167" s="101" t="n">
        <x:f>INDEX('Market Data'!$U169:$AL169,1,MATCH('Portfolio'!$B$11,'Market Data'!$U$5:$AL$5,0))</x:f>
        <x:v>-0.022444904491330075</x:v>
      </x:c>
      <x:c r="AC167" s="101" t="n">
        <x:f>INDEX('Market Data'!$U169:$AL169,1,MATCH('Portfolio'!$B$12,'Market Data'!$U$5:$AL$5,0))</x:f>
        <x:v>0.0030380678748822554</x:v>
      </x:c>
      <x:c r="AD167" s="101" t="n">
        <x:f>INDEX('Market Data'!$U169:$AL169,1,MATCH('Portfolio'!$B$13,'Market Data'!$U$5:$AL$5,0))</x:f>
        <x:v>0.006552844629756693</x:v>
      </x:c>
      <x:c r="AE167" s="101" t="n">
        <x:f>INDEX('Market Data'!$U169:$AL169,1,MATCH("SPY",'Market Data'!$U$5:$AL$5,0))</x:f>
        <x:v>0.006552844629756693</x:v>
      </x:c>
      <x:c r="AF167" s="101" t="n">
        <x:f>INDEX('Market Data'!$U169:$AL169,1,MATCH("QQQ",'Market Data'!$U$5:$AL$5,0))</x:f>
        <x:v>0.01369187666225713</x:v>
      </x:c>
      <x:c r="AG167" s="101" t="n">
        <x:f>INDEX('Market Data'!$U169:$AL169,1,MATCH("TLT",'Market Data'!$U$5:$AL$5,0))</x:f>
        <x:v>-0.0020408913798588557</x:v>
      </x:c>
      <x:c r="AH167" s="101" t="n">
        <x:f>INDEX('Market Data'!$U169:$AL169,1,MATCH("HYG",'Market Data'!$U$5:$AL$5,0))</x:f>
        <x:v>-0.0003754954240156039</x:v>
      </x:c>
      <x:c r="AI167" s="101" t="n">
        <x:f>INDEX('Market Data'!$U169:$AL169,1,MATCH("GLD",'Market Data'!$U$5:$AL$5,0))</x:f>
        <x:v>0.0030380678748822554</x:v>
      </x:c>
      <x:c r="AJ167" s="101" t="n">
        <x:f>INDEX('Market Data'!$U169:$AL169,1,MATCH("UUP",'Market Data'!$U$5:$AL$5,0))</x:f>
        <x:v>0</x:v>
      </x:c>
      <x:c r="AK167" s="101" t="n">
        <x:f>INDEX('Market Data'!$U169:$AL169,1,MATCH("USO",'Market Data'!$U$5:$AL$5,0))</x:f>
        <x:v>0.020887287511474728</x:v>
      </x:c>
      <x:c r="AL167" s="101" t="n">
        <x:f>INDEX('Market Data'!$U169:$AL169,1,MATCH('Portfolio'!$D$20,'Market Data'!$U$5:$AL$5,0))</x:f>
        <x:v>0.006552844629756693</x:v>
      </x:c>
      <x:c r="AM167" s="74" t="str"/>
      <x:c r="AN167" s="74"/>
      <x:c r="AO167" s="74"/>
      <x:c r="AP167" s="74"/>
      <x:c r="AQ167" s="74"/>
      <x:c r="AR167" s="74"/>
      <x:c r="AS167" s="74"/>
      <x:c r="AT167" s="11" t="n">
        <x:f>A167</x:f>
        <x:v>46261</x:v>
      </x:c>
      <x:c r="AU167" s="13" t="n">
        <x:f>B167</x:f>
        <x:v>0.018834967988601924</x:v>
      </x:c>
      <x:c r="AV167" s="13" t="n">
        <x:f>'Market Data'!U169</x:f>
        <x:v>0.006552844629756693</x:v>
      </x:c>
      <x:c r="AW167" s="13" t="n">
        <x:f>'Market Data'!W169-'Market Data'!U169</x:f>
        <x:v>-0.003609085777241283</x:v>
      </x:c>
      <x:c r="AX167" s="13" t="n">
        <x:f>'Market Data'!X169-'Market Data'!U169</x:f>
        <x:v>-0.005796212962417835</x:v>
      </x:c>
      <x:c r="AY167" s="13" t="n">
        <x:f>'Market Data'!Y169-'Market Data'!U169</x:f>
        <x:v>-0.009277719536161522</x:v>
      </x:c>
      <x:c r="AZ167" s="35" t="n">
        <x:f>AZ166*(1+AV167)</x:f>
        <x:v>1.1347071290741135</x:v>
      </x:c>
      <x:c r="BA167" s="35" t="n">
        <x:f>BA166*(1+AW167)</x:f>
        <x:v>1.0684724325969441</x:v>
      </x:c>
      <x:c r="BB167" s="35" t="n">
        <x:f>BB166*(1+AX167)</x:f>
        <x:v>1.0721033956679142</x:v>
      </x:c>
      <x:c r="BC167" s="35" t="n">
        <x:f>BC166*(1+AY167)</x:f>
        <x:v>1.2869566320442145</x:v>
      </x:c>
      <x:c r="BG167" s="13" t="n">
        <x:f>0.5*AI167+0.5*AK167</x:f>
        <x:v>0.011962677693178492</x:v>
      </x:c>
      <x:c r="BH167" s="13" t="n">
        <x:f>0.5*AJ167-0.5*AG167</x:f>
        <x:v>0.0010204456899294279</x:v>
      </x:c>
    </x:row>
    <x:row r="168">
      <x:c r="A168" s="100" t="n">
        <x:f>'Market Data'!A170</x:f>
        <x:v>46262</x:v>
      </x:c>
      <x:c r="B168" s="101" t="n">
        <x:f>'Portfolio'!$F$6*INDEX('Market Data'!$U170:$AL170,1,MATCH('Portfolio'!$B$6,'Market Data'!$U$5:$AL$5,0))+'Portfolio'!$F$7*INDEX('Market Data'!$U170:$AL170,1,MATCH('Portfolio'!$B$7,'Market Data'!$U$5:$AL$5,0))+'Portfolio'!$F$8*INDEX('Market Data'!$U170:$AL170,1,MATCH('Portfolio'!$B$8,'Market Data'!$U$5:$AL$5,0))+'Portfolio'!$F$9*INDEX('Market Data'!$U170:$AL170,1,MATCH('Portfolio'!$B$9,'Market Data'!$U$5:$AL$5,0))+'Portfolio'!$F$10*INDEX('Market Data'!$U170:$AL170,1,MATCH('Portfolio'!$B$10,'Market Data'!$U$5:$AL$5,0))+'Portfolio'!$F$11*INDEX('Market Data'!$U170:$AL170,1,MATCH('Portfolio'!$B$11,'Market Data'!$U$5:$AL$5,0))+'Portfolio'!$F$12*INDEX('Market Data'!$U170:$AL170,1,MATCH('Portfolio'!$B$12,'Market Data'!$U$5:$AL$5,0))+'Portfolio'!$F$13*INDEX('Market Data'!$U170:$AL170,1,MATCH('Portfolio'!$B$13,'Market Data'!$U$5:$AL$5,0))</x:f>
        <x:v>-0.014483145136605573</x:v>
      </x:c>
      <x:c r="C168" s="101" t="n">
        <x:f>-'Portfolio'!$D$24*INDEX('Market Data'!$U170:$AL170,1,MATCH('Portfolio'!$D$20,'Market Data'!$U$5:$AL$5,0))</x:f>
        <x:v>0.0016692496520794393</x:v>
      </x:c>
      <x:c r="D168" s="101" t="n">
        <x:f>B168+C168</x:f>
        <x:v>-0.012813895484526133</x:v>
      </x:c>
      <x:c r="E168" s="101" t="n">
        <x:f>'Market Data'!U170</x:f>
        <x:v>-0.0022694869107554583</x:v>
      </x:c>
      <x:c r="F168" s="101" t="n">
        <x:f>'Market Data'!V170</x:f>
        <x:v>-0.006489984566639517</x:v>
      </x:c>
      <x:c r="G168" s="101" t="n">
        <x:f>'Market Data'!W170</x:f>
        <x:v>-0.013541857383037703</x:v>
      </x:c>
      <x:c r="H168" s="102" t="n">
        <x:f>H167*(1+B168)</x:f>
        <x:v>1.4069040303385478</x:v>
      </x:c>
      <x:c r="I168" s="102" t="n">
        <x:f>I167*(1+D168)</x:f>
        <x:v>1.2911874128213692</x:v>
      </x:c>
      <x:c r="J168" s="102" t="n">
        <x:f>J167*(1+E168)</x:f>
        <x:v>1.132131926097139</x:v>
      </x:c>
      <x:c r="K168" s="102" t="n">
        <x:f>K167*(1+F168)</x:f>
        <x:v>1.1712578560812306</x:v>
      </x:c>
      <x:c r="L168" s="102" t="n">
        <x:f>L167*(1+G168)</x:f>
        <x:v>1.1937481521148197</x:v>
      </x:c>
      <x:c r="M168" s="102" t="n">
        <x:f>MAX(M167,H168)</x:f>
        <x:v>1.4433801715541796</x:v>
      </x:c>
      <x:c r="N168" s="98" t="n">
        <x:f>H168/M168-1</x:f>
        <x:v>-0.025271333176453137</x:v>
      </x:c>
      <x:c r="O168" s="102" t="n">
        <x:f>MAX(O167,I168)</x:f>
        <x:v>1.3276272834597476</x:v>
      </x:c>
      <x:c r="P168" s="98" t="n">
        <x:f>I168/O168-1</x:f>
        <x:v>-0.027447365003992252</x:v>
      </x:c>
      <x:c r="Q168" s="102" t="n">
        <x:f>MAX(Q167,J168)</x:f>
        <x:v>1.1446842510864765</x:v>
      </x:c>
      <x:c r="R168" s="98" t="n">
        <x:f>J168/Q168-1</x:f>
        <x:v>-0.01096575319999693</x:v>
      </x:c>
      <x:c r="S168" s="102" t="n">
        <x:f>MAX(S167,K168)</x:f>
        <x:v>1.2185229145369108</x:v>
      </x:c>
      <x:c r="T168" s="98" t="n">
        <x:f>K168/S168-1</x:f>
        <x:v>-0.03878881381040167</x:v>
      </x:c>
      <x:c r="U168" s="102" t="n">
        <x:f>MAX(U167,L168)</x:f>
        <x:v>1.23144760330064</x:v>
      </x:c>
      <x:c r="V168" s="98" t="n">
        <x:f>L168/U168-1</x:f>
        <x:v>-0.030613930373306064</x:v>
      </x:c>
      <x:c r="W168" s="101" t="n">
        <x:f>INDEX('Market Data'!$U170:$AL170,1,MATCH('Portfolio'!$B$6,'Market Data'!$U$5:$AL$5,0))</x:f>
        <x:v>-0.04574959711400217</x:v>
      </x:c>
      <x:c r="X168" s="101" t="n">
        <x:f>INDEX('Market Data'!$U170:$AL170,1,MATCH('Portfolio'!$B$7,'Market Data'!$U$5:$AL$5,0))</x:f>
        <x:v>-0.0027047854448456476</x:v>
      </x:c>
      <x:c r="Y168" s="101" t="n">
        <x:f>INDEX('Market Data'!$U170:$AL170,1,MATCH('Portfolio'!$B$8,'Market Data'!$U$5:$AL$5,0))</x:f>
        <x:v>-0.02288792910838955</x:v>
      </x:c>
      <x:c r="Z168" s="101" t="n">
        <x:f>INDEX('Market Data'!$U170:$AL170,1,MATCH('Portfolio'!$B$9,'Market Data'!$U$5:$AL$5,0))</x:f>
        <x:v>-0.0012668907961099762</x:v>
      </x:c>
      <x:c r="AA168" s="101" t="n">
        <x:f>INDEX('Market Data'!$U170:$AL170,1,MATCH('Portfolio'!$B$10,'Market Data'!$U$5:$AL$5,0))</x:f>
        <x:v>0.009598537306666488</x:v>
      </x:c>
      <x:c r="AB168" s="101" t="n">
        <x:f>INDEX('Market Data'!$U170:$AL170,1,MATCH('Portfolio'!$B$11,'Market Data'!$U$5:$AL$5,0))</x:f>
        <x:v>0.011565700756634545</x:v>
      </x:c>
      <x:c r="AC168" s="101" t="n">
        <x:f>INDEX('Market Data'!$U170:$AL170,1,MATCH('Portfolio'!$B$12,'Market Data'!$U$5:$AL$5,0))</x:f>
        <x:v>-0.03244200486764748</x:v>
      </x:c>
      <x:c r="AD168" s="101" t="n">
        <x:f>INDEX('Market Data'!$U170:$AL170,1,MATCH('Portfolio'!$B$13,'Market Data'!$U$5:$AL$5,0))</x:f>
        <x:v>-0.0022694869107554583</x:v>
      </x:c>
      <x:c r="AE168" s="101" t="n">
        <x:f>INDEX('Market Data'!$U170:$AL170,1,MATCH("SPY",'Market Data'!$U$5:$AL$5,0))</x:f>
        <x:v>-0.0022694869107554583</x:v>
      </x:c>
      <x:c r="AF168" s="101" t="n">
        <x:f>INDEX('Market Data'!$U170:$AL170,1,MATCH("QQQ",'Market Data'!$U$5:$AL$5,0))</x:f>
        <x:v>-0.006489984566639517</x:v>
      </x:c>
      <x:c r="AG168" s="101" t="n">
        <x:f>INDEX('Market Data'!$U170:$AL170,1,MATCH("TLT",'Market Data'!$U$5:$AL$5,0))</x:f>
        <x:v>-0.003007345761939284</x:v>
      </x:c>
      <x:c r="AH168" s="101" t="n">
        <x:f>INDEX('Market Data'!$U170:$AL170,1,MATCH("HYG",'Market Data'!$U$5:$AL$5,0))</x:f>
        <x:v>-0.0016276940223376446</x:v>
      </x:c>
      <x:c r="AI168" s="101" t="n">
        <x:f>INDEX('Market Data'!$U170:$AL170,1,MATCH("GLD",'Market Data'!$U$5:$AL$5,0))</x:f>
        <x:v>-0.03244200486764748</x:v>
      </x:c>
      <x:c r="AJ168" s="101" t="n">
        <x:f>INDEX('Market Data'!$U170:$AL170,1,MATCH("UUP",'Market Data'!$U$5:$AL$5,0))</x:f>
        <x:v>0.0057102014560379555</x:v>
      </x:c>
      <x:c r="AK168" s="101" t="n">
        <x:f>INDEX('Market Data'!$U170:$AL170,1,MATCH("USO",'Market Data'!$U$5:$AL$5,0))</x:f>
        <x:v>-0.0023844132889141445</x:v>
      </x:c>
      <x:c r="AL168" s="101" t="n">
        <x:f>INDEX('Market Data'!$U170:$AL170,1,MATCH('Portfolio'!$D$20,'Market Data'!$U$5:$AL$5,0))</x:f>
        <x:v>-0.0022694869107554583</x:v>
      </x:c>
      <x:c r="AM168" s="74" t="str"/>
      <x:c r="AN168" s="74"/>
      <x:c r="AO168" s="74"/>
      <x:c r="AP168" s="74"/>
      <x:c r="AQ168" s="74"/>
      <x:c r="AR168" s="74"/>
      <x:c r="AS168" s="74"/>
      <x:c r="AT168" s="11" t="n">
        <x:f>A168</x:f>
        <x:v>46262</x:v>
      </x:c>
      <x:c r="AU168" s="13" t="n">
        <x:f>B168</x:f>
        <x:v>-0.014483145136605573</x:v>
      </x:c>
      <x:c r="AV168" s="13" t="n">
        <x:f>'Market Data'!U170</x:f>
        <x:v>-0.0022694869107554583</x:v>
      </x:c>
      <x:c r="AW168" s="13" t="n">
        <x:f>'Market Data'!W170-'Market Data'!U170</x:f>
        <x:v>-0.011272370472282245</x:v>
      </x:c>
      <x:c r="AX168" s="13" t="n">
        <x:f>'Market Data'!X170-'Market Data'!U170</x:f>
        <x:v>-0.012587757837962288</x:v>
      </x:c>
      <x:c r="AY168" s="13" t="n">
        <x:f>'Market Data'!Y170-'Market Data'!U170</x:f>
        <x:v>0.0022198291343286103</x:v>
      </x:c>
      <x:c r="AZ168" s="35" t="n">
        <x:f>AZ167*(1+AV168)</x:f>
        <x:v>1.132131926097139</x:v>
      </x:c>
      <x:c r="BA168" s="35" t="n">
        <x:f>BA167*(1+AW168)</x:f>
        <x:v>1.0564282154972908</x:v>
      </x:c>
      <x:c r="BB168" s="35" t="n">
        <x:f>BB167*(1+AX168)</x:f>
        <x:v>1.0586080177459896</x:v>
      </x:c>
      <x:c r="BC168" s="35" t="n">
        <x:f>BC167*(1+AY168)</x:f>
        <x:v>1.2898134558706436</x:v>
      </x:c>
      <x:c r="BG168" s="13" t="n">
        <x:f>0.5*AI168+0.5*AK168</x:f>
        <x:v>-0.01741320907828081</x:v>
      </x:c>
      <x:c r="BH168" s="13" t="n">
        <x:f>0.5*AJ168-0.5*AG168</x:f>
        <x:v>0.00435877360898862</x:v>
      </x:c>
    </x:row>
    <x:row r="169">
      <x:c r="A169" s="100" t="n">
        <x:f>'Market Data'!A171</x:f>
        <x:v>46265</x:v>
      </x:c>
      <x:c r="B169" s="101" t="n">
        <x:f>'Portfolio'!$F$6*INDEX('Market Data'!$U171:$AL171,1,MATCH('Portfolio'!$B$6,'Market Data'!$U$5:$AL$5,0))+'Portfolio'!$F$7*INDEX('Market Data'!$U171:$AL171,1,MATCH('Portfolio'!$B$7,'Market Data'!$U$5:$AL$5,0))+'Portfolio'!$F$8*INDEX('Market Data'!$U171:$AL171,1,MATCH('Portfolio'!$B$8,'Market Data'!$U$5:$AL$5,0))+'Portfolio'!$F$9*INDEX('Market Data'!$U171:$AL171,1,MATCH('Portfolio'!$B$9,'Market Data'!$U$5:$AL$5,0))+'Portfolio'!$F$10*INDEX('Market Data'!$U171:$AL171,1,MATCH('Portfolio'!$B$10,'Market Data'!$U$5:$AL$5,0))+'Portfolio'!$F$11*INDEX('Market Data'!$U171:$AL171,1,MATCH('Portfolio'!$B$11,'Market Data'!$U$5:$AL$5,0))+'Portfolio'!$F$12*INDEX('Market Data'!$U171:$AL171,1,MATCH('Portfolio'!$B$12,'Market Data'!$U$5:$AL$5,0))+'Portfolio'!$F$13*INDEX('Market Data'!$U171:$AL171,1,MATCH('Portfolio'!$B$13,'Market Data'!$U$5:$AL$5,0))</x:f>
        <x:v>0.003749814756890983</x:v>
      </x:c>
      <x:c r="C169" s="101" t="n">
        <x:f>-'Portfolio'!$D$24*INDEX('Market Data'!$U171:$AL171,1,MATCH('Portfolio'!$D$20,'Market Data'!$U$5:$AL$5,0))</x:f>
        <x:v>0.0021988679434155702</x:v>
      </x:c>
      <x:c r="D169" s="101" t="n">
        <x:f>B169+C169</x:f>
        <x:v>0.005948682700306553</x:v>
      </x:c>
      <x:c r="E169" s="101" t="n">
        <x:f>'Market Data'!U171</x:f>
        <x:v>-0.002989548034258882</x:v>
      </x:c>
      <x:c r="F169" s="101" t="n">
        <x:f>'Market Data'!V171</x:f>
        <x:v>0.0004606410859646637</x:v>
      </x:c>
      <x:c r="G169" s="101" t="n">
        <x:f>'Market Data'!W171</x:f>
        <x:v>-0.006153907591136765</x:v>
      </x:c>
      <x:c r="H169" s="102" t="n">
        <x:f>H168*(1+B169)</x:f>
        <x:v>1.4121796598330407</x:v>
      </x:c>
      <x:c r="I169" s="102" t="n">
        <x:f>I168*(1+D169)</x:f>
        <x:v>1.2988682770468734</x:v>
      </x:c>
      <x:c r="J169" s="102" t="n">
        <x:f>J168*(1+E169)</x:f>
        <x:v>1.1287473633229534</x:v>
      </x:c>
      <x:c r="K169" s="102" t="n">
        <x:f>K168*(1+F169)</x:f>
        <x:v>1.1717973855720005</x:v>
      </x:c>
      <x:c r="L169" s="102" t="n">
        <x:f>L168*(1+G169)</x:f>
        <x:v>1.1864019362996148</x:v>
      </x:c>
      <x:c r="M169" s="102" t="n">
        <x:f>MAX(M168,H169)</x:f>
        <x:v>1.4433801715541796</x:v>
      </x:c>
      <x:c r="N169" s="98" t="n">
        <x:f>H169/M169-1</x:f>
        <x:v>-0.021616281237633594</x:v>
      </x:c>
      <x:c r="O169" s="102" t="n">
        <x:f>MAX(O168,I169)</x:f>
        <x:v>1.3276272834597476</x:v>
      </x:c>
      <x:c r="P169" s="98" t="n">
        <x:f>I169/O169-1</x:f>
        <x:v>-0.021661957969053902</x:v>
      </x:c>
      <x:c r="Q169" s="102" t="n">
        <x:f>MAX(Q168,J169)</x:f>
        <x:v>1.1446842510864765</x:v>
      </x:c>
      <x:c r="R169" s="98" t="n">
        <x:f>J169/Q169-1</x:f>
        <x:v>-0.0139225185883326</x:v>
      </x:c>
      <x:c r="S169" s="102" t="n">
        <x:f>MAX(S168,K169)</x:f>
        <x:v>1.2185229145369108</x:v>
      </x:c>
      <x:c r="T169" s="98" t="n">
        <x:f>K169/S169-1</x:f>
        <x:v>-0.03834604044575385</x:v>
      </x:c>
      <x:c r="U169" s="102" t="n">
        <x:f>MAX(U168,L169)</x:f>
        <x:v>1.23144760330064</x:v>
      </x:c>
      <x:c r="V169" s="98" t="n">
        <x:f>L169/U169-1</x:f>
        <x:v>-0.036579442665924056</x:v>
      </x:c>
      <x:c r="W169" s="101" t="n">
        <x:f>INDEX('Market Data'!$U171:$AL171,1,MATCH('Portfolio'!$B$6,'Market Data'!$U$5:$AL$5,0))</x:f>
        <x:v>0.014847184139841207</x:v>
      </x:c>
      <x:c r="X169" s="101" t="n">
        <x:f>INDEX('Market Data'!$U171:$AL171,1,MATCH('Portfolio'!$B$7,'Market Data'!$U$5:$AL$5,0))</x:f>
        <x:v>0.02773191638982997</x:v>
      </x:c>
      <x:c r="Y169" s="101" t="n">
        <x:f>INDEX('Market Data'!$U171:$AL171,1,MATCH('Portfolio'!$B$8,'Market Data'!$U$5:$AL$5,0))</x:f>
        <x:v>-0.005269155986687868</x:v>
      </x:c>
      <x:c r="Z169" s="101" t="n">
        <x:f>INDEX('Market Data'!$U171:$AL171,1,MATCH('Portfolio'!$B$9,'Market Data'!$U$5:$AL$5,0))</x:f>
        <x:v>-0.015222078056369437</x:v>
      </x:c>
      <x:c r="AA169" s="101" t="n">
        <x:f>INDEX('Market Data'!$U171:$AL171,1,MATCH('Portfolio'!$B$10,'Market Data'!$U$5:$AL$5,0))</x:f>
        <x:v>-0.004474039833794352</x:v>
      </x:c>
      <x:c r="AB169" s="101" t="n">
        <x:f>INDEX('Market Data'!$U171:$AL171,1,MATCH('Portfolio'!$B$11,'Market Data'!$U$5:$AL$5,0))</x:f>
        <x:v>-0.0016710801015843435</x:v>
      </x:c>
      <x:c r="AC169" s="101" t="n">
        <x:f>INDEX('Market Data'!$U171:$AL171,1,MATCH('Portfolio'!$B$12,'Market Data'!$U$5:$AL$5,0))</x:f>
        <x:v>-0.0011494563424524484</x:v>
      </x:c>
      <x:c r="AD169" s="101" t="n">
        <x:f>INDEX('Market Data'!$U171:$AL171,1,MATCH('Portfolio'!$B$13,'Market Data'!$U$5:$AL$5,0))</x:f>
        <x:v>-0.002989548034258882</x:v>
      </x:c>
      <x:c r="AE169" s="101" t="n">
        <x:f>INDEX('Market Data'!$U171:$AL171,1,MATCH("SPY",'Market Data'!$U$5:$AL$5,0))</x:f>
        <x:v>-0.002989548034258882</x:v>
      </x:c>
      <x:c r="AF169" s="101" t="n">
        <x:f>INDEX('Market Data'!$U171:$AL171,1,MATCH("QQQ",'Market Data'!$U$5:$AL$5,0))</x:f>
        <x:v>0.0004606410859646637</x:v>
      </x:c>
      <x:c r="AG169" s="101" t="n">
        <x:f>INDEX('Market Data'!$U171:$AL171,1,MATCH("TLT",'Market Data'!$U$5:$AL$5,0))</x:f>
        <x:v>-0.004343648119223276</x:v>
      </x:c>
      <x:c r="AH169" s="101" t="n">
        <x:f>INDEX('Market Data'!$U171:$AL171,1,MATCH("HYG",'Market Data'!$U$5:$AL$5,0))</x:f>
        <x:v>0.0008778499458619304</x:v>
      </x:c>
      <x:c r="AI169" s="101" t="n">
        <x:f>INDEX('Market Data'!$U171:$AL171,1,MATCH("GLD",'Market Data'!$U$5:$AL$5,0))</x:f>
        <x:v>-0.0011494563424524484</x:v>
      </x:c>
      <x:c r="AJ169" s="101" t="n">
        <x:f>INDEX('Market Data'!$U171:$AL171,1,MATCH("UUP",'Market Data'!$U$5:$AL$5,0))</x:f>
        <x:v>-0.00212915064913477</x:v>
      </x:c>
      <x:c r="AK169" s="101" t="n">
        <x:f>INDEX('Market Data'!$U171:$AL171,1,MATCH("USO",'Market Data'!$U$5:$AL$5,0))</x:f>
        <x:v>0.03084040165086699</x:v>
      </x:c>
      <x:c r="AL169" s="101" t="n">
        <x:f>INDEX('Market Data'!$U171:$AL171,1,MATCH('Portfolio'!$D$20,'Market Data'!$U$5:$AL$5,0))</x:f>
        <x:v>-0.002989548034258882</x:v>
      </x:c>
      <x:c r="AM169" s="74" t="str"/>
      <x:c r="AN169" s="74"/>
      <x:c r="AO169" s="74"/>
      <x:c r="AP169" s="74"/>
      <x:c r="AQ169" s="74"/>
      <x:c r="AR169" s="74"/>
      <x:c r="AS169" s="74"/>
      <x:c r="AT169" s="11" t="n">
        <x:f>A169</x:f>
        <x:v>46265</x:v>
      </x:c>
      <x:c r="AU169" s="13" t="n">
        <x:f>B169</x:f>
        <x:v>0.003749814756890983</x:v>
      </x:c>
      <x:c r="AV169" s="13" t="n">
        <x:f>'Market Data'!U171</x:f>
        <x:v>-0.002989548034258882</x:v>
      </x:c>
      <x:c r="AW169" s="13" t="n">
        <x:f>'Market Data'!W171-'Market Data'!U171</x:f>
        <x:v>-0.0031643595568778826</x:v>
      </x:c>
      <x:c r="AX169" s="13" t="n">
        <x:f>'Market Data'!X171-'Market Data'!U171</x:f>
        <x:v>0.005158276009390783</x:v>
      </x:c>
      <x:c r="AY169" s="13" t="n">
        <x:f>'Market Data'!Y171-'Market Data'!U171</x:f>
        <x:v>0.0042315110914560305</x:v>
      </x:c>
      <x:c r="AZ169" s="35" t="n">
        <x:f>AZ168*(1+AV169)</x:f>
        <x:v>1.1287473633229534</x:v>
      </x:c>
      <x:c r="BA169" s="35" t="n">
        <x:f>BA168*(1+AW169)</x:f>
        <x:v>1.0530852967774265</x:v>
      </x:c>
      <x:c r="BB169" s="35" t="n">
        <x:f>BB168*(1+AX169)</x:f>
        <x:v>1.0640686100872774</x:v>
      </x:c>
      <x:c r="BC169" s="35" t="n">
        <x:f>BC168*(1+AY169)</x:f>
        <x:v>1.2952713158150695</x:v>
      </x:c>
      <x:c r="BG169" s="13" t="n">
        <x:f>0.5*AI169+0.5*AK169</x:f>
        <x:v>0.01484547265420727</x:v>
      </x:c>
      <x:c r="BH169" s="13" t="n">
        <x:f>0.5*AJ169-0.5*AG169</x:f>
        <x:v>0.0011072487350442528</x:v>
      </x:c>
    </x:row>
    <x:row r="170">
      <x:c r="A170" s="100" t="n">
        <x:f>'Market Data'!A172</x:f>
        <x:v>46266</x:v>
      </x:c>
      <x:c r="B170" s="101" t="n">
        <x:f>'Portfolio'!$F$6*INDEX('Market Data'!$U172:$AL172,1,MATCH('Portfolio'!$B$6,'Market Data'!$U$5:$AL$5,0))+'Portfolio'!$F$7*INDEX('Market Data'!$U172:$AL172,1,MATCH('Portfolio'!$B$7,'Market Data'!$U$5:$AL$5,0))+'Portfolio'!$F$8*INDEX('Market Data'!$U172:$AL172,1,MATCH('Portfolio'!$B$8,'Market Data'!$U$5:$AL$5,0))+'Portfolio'!$F$9*INDEX('Market Data'!$U172:$AL172,1,MATCH('Portfolio'!$B$9,'Market Data'!$U$5:$AL$5,0))+'Portfolio'!$F$10*INDEX('Market Data'!$U172:$AL172,1,MATCH('Portfolio'!$B$10,'Market Data'!$U$5:$AL$5,0))+'Portfolio'!$F$11*INDEX('Market Data'!$U172:$AL172,1,MATCH('Portfolio'!$B$11,'Market Data'!$U$5:$AL$5,0))+'Portfolio'!$F$12*INDEX('Market Data'!$U172:$AL172,1,MATCH('Portfolio'!$B$12,'Market Data'!$U$5:$AL$5,0))+'Portfolio'!$F$13*INDEX('Market Data'!$U172:$AL172,1,MATCH('Portfolio'!$B$13,'Market Data'!$U$5:$AL$5,0))</x:f>
        <x:v>-0.010278861254000569</x:v>
      </x:c>
      <x:c r="C170" s="101" t="n">
        <x:f>-'Portfolio'!$D$24*INDEX('Market Data'!$U172:$AL172,1,MATCH('Portfolio'!$D$20,'Market Data'!$U$5:$AL$5,0))</x:f>
        <x:v>0.005053316685996146</x:v>
      </x:c>
      <x:c r="D170" s="101" t="n">
        <x:f>B170+C170</x:f>
        <x:v>-0.005225544568004423</x:v>
      </x:c>
      <x:c r="E170" s="101" t="n">
        <x:f>'Market Data'!U172</x:f>
        <x:v>-0.006870413937474118</x:v>
      </x:c>
      <x:c r="F170" s="101" t="n">
        <x:f>'Market Data'!V172</x:f>
        <x:v>-0.012723917340435431</x:v>
      </x:c>
      <x:c r="G170" s="101" t="n">
        <x:f>'Market Data'!W172</x:f>
        <x:v>-0.011431223824763692</x:v>
      </x:c>
      <x:c r="H170" s="102" t="n">
        <x:f>H169*(1+B170)</x:f>
        <x:v>1.397664061043895</x:v>
      </x:c>
      <x:c r="I170" s="102" t="n">
        <x:f>I169*(1+D170)</x:f>
        <x:v>1.2920809829771978</x:v>
      </x:c>
      <x:c r="J170" s="102" t="n">
        <x:f>J169*(1+E170)</x:f>
        <x:v>1.1209924017060922</x:v>
      </x:c>
      <x:c r="K170" s="102" t="n">
        <x:f>K169*(1+F170)</x:f>
        <x:v>1.156887532498244</x:v>
      </x:c>
      <x:c r="L170" s="102" t="n">
        <x:f>L169*(1+G170)</x:f>
        <x:v>1.1728399102196407</x:v>
      </x:c>
      <x:c r="M170" s="102" t="n">
        <x:f>MAX(M169,H170)</x:f>
        <x:v>1.4433801715541796</x:v>
      </x:c>
      <x:c r="N170" s="98" t="n">
        <x:f>H170/M170-1</x:f>
        <x:v>-0.03167295173596507</x:v>
      </x:c>
      <x:c r="O170" s="102" t="n">
        <x:f>MAX(O169,I170)</x:f>
        <x:v>1.3276272834597476</x:v>
      </x:c>
      <x:c r="P170" s="98" t="n">
        <x:f>I170/O170-1</x:f>
        <x:v>-0.026774307010260845</x:v>
      </x:c>
      <x:c r="Q170" s="102" t="n">
        <x:f>MAX(Q169,J170)</x:f>
        <x:v>1.1446842510864765</x:v>
      </x:c>
      <x:c r="R170" s="98" t="n">
        <x:f>J170/Q170-1</x:f>
        <x:v>-0.02069727906005281</x:v>
      </x:c>
      <x:c r="S170" s="102" t="n">
        <x:f>MAX(S169,K170)</x:f>
        <x:v>1.2185229145369108</x:v>
      </x:c>
      <x:c r="T170" s="98" t="n">
        <x:f>K170/S170-1</x:f>
        <x:v>-0.050582045937224596</x:v>
      </x:c>
      <x:c r="U170" s="102" t="n">
        <x:f>MAX(U169,L170)</x:f>
        <x:v>1.23144760330064</x:v>
      </x:c>
      <x:c r="V170" s="98" t="n">
        <x:f>L170/U170-1</x:f>
        <x:v>-0.04759251869418846</x:v>
      </x:c>
      <x:c r="W170" s="101" t="n">
        <x:f>INDEX('Market Data'!$U172:$AL172,1,MATCH('Portfolio'!$B$6,'Market Data'!$U$5:$AL$5,0))</x:f>
        <x:v>-0.015128141366563597</x:v>
      </x:c>
      <x:c r="X170" s="101" t="n">
        <x:f>INDEX('Market Data'!$U172:$AL172,1,MATCH('Portfolio'!$B$7,'Market Data'!$U$5:$AL$5,0))</x:f>
        <x:v>-0.02637862437031413</x:v>
      </x:c>
      <x:c r="Y170" s="101" t="n">
        <x:f>INDEX('Market Data'!$U172:$AL172,1,MATCH('Portfolio'!$B$8,'Market Data'!$U$5:$AL$5,0))</x:f>
        <x:v>-0.0031782697062963106</x:v>
      </x:c>
      <x:c r="Z170" s="101" t="n">
        <x:f>INDEX('Market Data'!$U172:$AL172,1,MATCH('Portfolio'!$B$9,'Market Data'!$U$5:$AL$5,0))</x:f>
        <x:v>0.0028269514808674234</x:v>
      </x:c>
      <x:c r="AA170" s="101" t="n">
        <x:f>INDEX('Market Data'!$U172:$AL172,1,MATCH('Portfolio'!$B$10,'Market Data'!$U$5:$AL$5,0))</x:f>
        <x:v>-0.0030053840785876362</x:v>
      </x:c>
      <x:c r="AB170" s="101" t="n">
        <x:f>INDEX('Market Data'!$U172:$AL172,1,MATCH('Portfolio'!$B$11,'Market Data'!$U$5:$AL$5,0))</x:f>
        <x:v>-0.004163612936667227</x:v>
      </x:c>
      <x:c r="AC170" s="101" t="n">
        <x:f>INDEX('Market Data'!$U172:$AL172,1,MATCH('Portfolio'!$B$12,'Market Data'!$U$5:$AL$5,0))</x:f>
        <x:v>-0.028573559189207676</x:v>
      </x:c>
      <x:c r="AD170" s="101" t="n">
        <x:f>INDEX('Market Data'!$U172:$AL172,1,MATCH('Portfolio'!$B$13,'Market Data'!$U$5:$AL$5,0))</x:f>
        <x:v>-0.006870413937474118</x:v>
      </x:c>
      <x:c r="AE170" s="101" t="n">
        <x:f>INDEX('Market Data'!$U172:$AL172,1,MATCH("SPY",'Market Data'!$U$5:$AL$5,0))</x:f>
        <x:v>-0.006870413937474118</x:v>
      </x:c>
      <x:c r="AF170" s="101" t="n">
        <x:f>INDEX('Market Data'!$U172:$AL172,1,MATCH("QQQ",'Market Data'!$U$5:$AL$5,0))</x:f>
        <x:v>-0.012723917340435431</x:v>
      </x:c>
      <x:c r="AG170" s="101" t="n">
        <x:f>INDEX('Market Data'!$U172:$AL172,1,MATCH("TLT",'Market Data'!$U$5:$AL$5,0))</x:f>
        <x:v>-0.004075074249824118</x:v>
      </x:c>
      <x:c r="AH170" s="101" t="n">
        <x:f>INDEX('Market Data'!$U172:$AL172,1,MATCH("HYG",'Market Data'!$U$5:$AL$5,0))</x:f>
        <x:v>-0.0034645861528050936</x:v>
      </x:c>
      <x:c r="AI170" s="101" t="n">
        <x:f>INDEX('Market Data'!$U172:$AL172,1,MATCH("GLD",'Market Data'!$U$5:$AL$5,0))</x:f>
        <x:v>-0.028573559189207676</x:v>
      </x:c>
      <x:c r="AJ170" s="101" t="n">
        <x:f>INDEX('Market Data'!$U172:$AL172,1,MATCH("UUP",'Market Data'!$U$5:$AL$5,0))</x:f>
        <x:v>0.0032005064919375936</x:v>
      </x:c>
      <x:c r="AK170" s="101" t="n">
        <x:f>INDEX('Market Data'!$U172:$AL172,1,MATCH("USO",'Market Data'!$U$5:$AL$5,0))</x:f>
        <x:v>0.05459987448304715</x:v>
      </x:c>
      <x:c r="AL170" s="101" t="n">
        <x:f>INDEX('Market Data'!$U172:$AL172,1,MATCH('Portfolio'!$D$20,'Market Data'!$U$5:$AL$5,0))</x:f>
        <x:v>-0.006870413937474118</x:v>
      </x:c>
      <x:c r="AM170" s="74" t="str">
        <x:v>Sep 26</x:v>
      </x:c>
      <x:c r="AN170" s="74"/>
      <x:c r="AO170" s="74"/>
      <x:c r="AP170" s="74"/>
      <x:c r="AQ170" s="74"/>
      <x:c r="AR170" s="74"/>
      <x:c r="AS170" s="74"/>
      <x:c r="AT170" s="11" t="n">
        <x:f>A170</x:f>
        <x:v>46266</x:v>
      </x:c>
      <x:c r="AU170" s="13" t="n">
        <x:f>B170</x:f>
        <x:v>-0.010278861254000569</x:v>
      </x:c>
      <x:c r="AV170" s="13" t="n">
        <x:f>'Market Data'!U172</x:f>
        <x:v>-0.006870413937474118</x:v>
      </x:c>
      <x:c r="AW170" s="13" t="n">
        <x:f>'Market Data'!W172-'Market Data'!U172</x:f>
        <x:v>-0.004560809887289574</x:v>
      </x:c>
      <x:c r="AX170" s="13" t="n">
        <x:f>'Market Data'!X172-'Market Data'!U172</x:f>
        <x:v>-0.005914148846767997</x:v>
      </x:c>
      <x:c r="AY170" s="13" t="n">
        <x:f>'Market Data'!Y172-'Market Data'!U172</x:f>
        <x:v>-0.0022096369787276693</x:v>
      </x:c>
      <x:c r="AZ170" s="35" t="n">
        <x:f>AZ169*(1+AV170)</x:f>
        <x:v>1.1209924017060922</x:v>
      </x:c>
      <x:c r="BA170" s="35" t="n">
        <x:f>BA169*(1+AW170)</x:f>
        <x:v>1.0482823749437247</x:v>
      </x:c>
      <x:c r="BB170" s="35" t="n">
        <x:f>BB169*(1+AX170)</x:f>
        <x:v>1.0577755499440478</x:v>
      </x:c>
      <x:c r="BC170" s="35" t="n">
        <x:f>BC169*(1+AY170)</x:f>
        <x:v>1.2924092364181592</x:v>
      </x:c>
      <x:c r="BG170" s="13" t="n">
        <x:f>0.5*AI170+0.5*AK170</x:f>
        <x:v>0.013013157646919737</x:v>
      </x:c>
      <x:c r="BH170" s="13" t="n">
        <x:f>0.5*AJ170-0.5*AG170</x:f>
        <x:v>0.0036377903708808557</x:v>
      </x:c>
    </x:row>
    <x:row r="171">
      <x:c r="A171" s="100" t="n">
        <x:f>'Market Data'!A173</x:f>
        <x:v>46267</x:v>
      </x:c>
      <x:c r="B171" s="101" t="n">
        <x:f>'Portfolio'!$F$6*INDEX('Market Data'!$U173:$AL173,1,MATCH('Portfolio'!$B$6,'Market Data'!$U$5:$AL$5,0))+'Portfolio'!$F$7*INDEX('Market Data'!$U173:$AL173,1,MATCH('Portfolio'!$B$7,'Market Data'!$U$5:$AL$5,0))+'Portfolio'!$F$8*INDEX('Market Data'!$U173:$AL173,1,MATCH('Portfolio'!$B$8,'Market Data'!$U$5:$AL$5,0))+'Portfolio'!$F$9*INDEX('Market Data'!$U173:$AL173,1,MATCH('Portfolio'!$B$9,'Market Data'!$U$5:$AL$5,0))+'Portfolio'!$F$10*INDEX('Market Data'!$U173:$AL173,1,MATCH('Portfolio'!$B$10,'Market Data'!$U$5:$AL$5,0))+'Portfolio'!$F$11*INDEX('Market Data'!$U173:$AL173,1,MATCH('Portfolio'!$B$11,'Market Data'!$U$5:$AL$5,0))+'Portfolio'!$F$12*INDEX('Market Data'!$U173:$AL173,1,MATCH('Portfolio'!$B$12,'Market Data'!$U$5:$AL$5,0))+'Portfolio'!$F$13*INDEX('Market Data'!$U173:$AL173,1,MATCH('Portfolio'!$B$13,'Market Data'!$U$5:$AL$5,0))</x:f>
        <x:v>0.012213428934420408</x:v>
      </x:c>
      <x:c r="C171" s="101" t="n">
        <x:f>-'Portfolio'!$D$24*INDEX('Market Data'!$U173:$AL173,1,MATCH('Portfolio'!$D$20,'Market Data'!$U$5:$AL$5,0))</x:f>
        <x:v>-0.003263434202548463</x:v>
      </x:c>
      <x:c r="D171" s="101" t="n">
        <x:f>B171+C171</x:f>
        <x:v>0.008949994731871944</x:v>
      </x:c>
      <x:c r="E171" s="101" t="n">
        <x:f>'Market Data'!U173</x:f>
        <x:v>0.004436916429827686</x:v>
      </x:c>
      <x:c r="F171" s="101" t="n">
        <x:f>'Market Data'!V173</x:f>
        <x:v>0.0022610021378346445</x:v>
      </x:c>
      <x:c r="G171" s="101" t="n">
        <x:f>'Market Data'!W173</x:f>
        <x:v>0.01183876958004415</x:v>
      </x:c>
      <x:c r="H171" s="102" t="n">
        <x:f>H170*(1+B171)</x:f>
        <x:v>1.4147343317276482</x:v>
      </x:c>
      <x:c r="I171" s="102" t="n">
        <x:f>I170*(1+D171)</x:f>
        <x:v>1.3036451009679955</x:v>
      </x:c>
      <x:c r="J171" s="102" t="n">
        <x:f>J170*(1+E171)</x:f>
        <x:v>1.1259661513109338</x:v>
      </x:c>
      <x:c r="K171" s="102" t="n">
        <x:f>K170*(1+F171)</x:f>
        <x:v>1.1595032576824567</x:v>
      </x:c>
      <x:c r="L171" s="102" t="n">
        <x:f>L170*(1+G171)</x:f>
        <x:v>1.1867248916710107</x:v>
      </x:c>
      <x:c r="M171" s="102" t="n">
        <x:f>MAX(M170,H171)</x:f>
        <x:v>1.4433801715541796</x:v>
      </x:c>
      <x:c r="N171" s="98" t="n">
        <x:f>H171/M171-1</x:f>
        <x:v>-0.019846358146715204</x:v>
      </x:c>
      <x:c r="O171" s="102" t="n">
        <x:f>MAX(O170,I171)</x:f>
        <x:v>1.3276272834597476</x:v>
      </x:c>
      <x:c r="P171" s="98" t="n">
        <x:f>I171/O171-1</x:f>
        <x:v>-0.01806394218508034</x:v>
      </x:c>
      <x:c r="Q171" s="102" t="n">
        <x:f>MAX(Q170,J171)</x:f>
        <x:v>1.1446842510864765</x:v>
      </x:c>
      <x:c r="R171" s="98" t="n">
        <x:f>J171/Q171-1</x:f>
        <x:v>-0.016352194727739522</x:v>
      </x:c>
      <x:c r="S171" s="102" t="n">
        <x:f>MAX(S170,K171)</x:f>
        <x:v>1.2185229145369108</x:v>
      </x:c>
      <x:c r="T171" s="98" t="n">
        <x:f>K171/S171-1</x:f>
        <x:v>-0.048435409913390126</x:v>
      </x:c>
      <x:c r="U171" s="102" t="n">
        <x:f>MAX(U170,L171)</x:f>
        <x:v>1.23144760330064</x:v>
      </x:c>
      <x:c r="V171" s="98" t="n">
        <x:f>L171/U171-1</x:f>
        <x:v>-0.03631718597669886</x:v>
      </x:c>
      <x:c r="W171" s="101" t="n">
        <x:f>INDEX('Market Data'!$U173:$AL173,1,MATCH('Portfolio'!$B$6,'Market Data'!$U$5:$AL$5,0))</x:f>
        <x:v>0.03205479246106968</x:v>
      </x:c>
      <x:c r="X171" s="101" t="n">
        <x:f>INDEX('Market Data'!$U173:$AL173,1,MATCH('Portfolio'!$B$7,'Market Data'!$U$5:$AL$5,0))</x:f>
        <x:v>0.024254386558560492</x:v>
      </x:c>
      <x:c r="Y171" s="101" t="n">
        <x:f>INDEX('Market Data'!$U173:$AL173,1,MATCH('Portfolio'!$B$8,'Market Data'!$U$5:$AL$5,0))</x:f>
        <x:v>0.003623151985534534</x:v>
      </x:c>
      <x:c r="Z171" s="101" t="n">
        <x:f>INDEX('Market Data'!$U173:$AL173,1,MATCH('Portfolio'!$B$9,'Market Data'!$U$5:$AL$5,0))</x:f>
        <x:v>0.00006892763335120122</x:v>
      </x:c>
      <x:c r="AA171" s="101" t="n">
        <x:f>INDEX('Market Data'!$U173:$AL173,1,MATCH('Portfolio'!$B$10,'Market Data'!$U$5:$AL$5,0))</x:f>
        <x:v>0.003577937653179042</x:v>
      </x:c>
      <x:c r="AB171" s="101" t="n">
        <x:f>INDEX('Market Data'!$U173:$AL173,1,MATCH('Portfolio'!$B$11,'Market Data'!$U$5:$AL$5,0))</x:f>
        <x:v>-0.01221332954120069</x:v>
      </x:c>
      <x:c r="AC171" s="101" t="n">
        <x:f>INDEX('Market Data'!$U173:$AL173,1,MATCH('Portfolio'!$B$12,'Market Data'!$U$5:$AL$5,0))</x:f>
        <x:v>0.015198484635909004</x:v>
      </x:c>
      <x:c r="AD171" s="101" t="n">
        <x:f>INDEX('Market Data'!$U173:$AL173,1,MATCH('Portfolio'!$B$13,'Market Data'!$U$5:$AL$5,0))</x:f>
        <x:v>0.004436916429827686</x:v>
      </x:c>
      <x:c r="AE171" s="101" t="n">
        <x:f>INDEX('Market Data'!$U173:$AL173,1,MATCH("SPY",'Market Data'!$U$5:$AL$5,0))</x:f>
        <x:v>0.004436916429827686</x:v>
      </x:c>
      <x:c r="AF171" s="101" t="n">
        <x:f>INDEX('Market Data'!$U173:$AL173,1,MATCH("QQQ",'Market Data'!$U$5:$AL$5,0))</x:f>
        <x:v>0.0022610021378346445</x:v>
      </x:c>
      <x:c r="AG171" s="101" t="n">
        <x:f>INDEX('Market Data'!$U173:$AL173,1,MATCH("TLT",'Market Data'!$U$5:$AL$5,0))</x:f>
        <x:v>0.000977088053945252</x:v>
      </x:c>
      <x:c r="AH171" s="101" t="n">
        <x:f>INDEX('Market Data'!$U173:$AL173,1,MATCH("HYG",'Market Data'!$U$5:$AL$5,0))</x:f>
        <x:v>0.00012644925946170282</x:v>
      </x:c>
      <x:c r="AI171" s="101" t="n">
        <x:f>INDEX('Market Data'!$U173:$AL173,1,MATCH("GLD",'Market Data'!$U$5:$AL$5,0))</x:f>
        <x:v>0.015198484635909004</x:v>
      </x:c>
      <x:c r="AJ171" s="101" t="n">
        <x:f>INDEX('Market Data'!$U173:$AL173,1,MATCH("UUP",'Market Data'!$U$5:$AL$5,0))</x:f>
        <x:v>-0.0014179017893243273</x:v>
      </x:c>
      <x:c r="AK171" s="101" t="n">
        <x:f>INDEX('Market Data'!$U173:$AL173,1,MATCH("USO",'Market Data'!$U$5:$AL$5,0))</x:f>
        <x:v>0.0010637864998892521</x:v>
      </x:c>
      <x:c r="AL171" s="101" t="n">
        <x:f>INDEX('Market Data'!$U173:$AL173,1,MATCH('Portfolio'!$D$20,'Market Data'!$U$5:$AL$5,0))</x:f>
        <x:v>0.004436916429827686</x:v>
      </x:c>
      <x:c r="AM171" s="74" t="str"/>
      <x:c r="AN171" s="74"/>
      <x:c r="AO171" s="74"/>
      <x:c r="AP171" s="74"/>
      <x:c r="AQ171" s="74"/>
      <x:c r="AR171" s="74"/>
      <x:c r="AS171" s="74"/>
      <x:c r="AT171" s="11" t="n">
        <x:f>A171</x:f>
        <x:v>46267</x:v>
      </x:c>
      <x:c r="AU171" s="13" t="n">
        <x:f>B171</x:f>
        <x:v>0.012213428934420408</x:v>
      </x:c>
      <x:c r="AV171" s="13" t="n">
        <x:f>'Market Data'!U173</x:f>
        <x:v>0.004436916429827686</x:v>
      </x:c>
      <x:c r="AW171" s="13" t="n">
        <x:f>'Market Data'!W173-'Market Data'!U173</x:f>
        <x:v>0.007401853150216464</x:v>
      </x:c>
      <x:c r="AX171" s="13" t="n">
        <x:f>'Market Data'!X173-'Market Data'!U173</x:f>
        <x:v>-0.0026832483708829624</x:v>
      </x:c>
      <x:c r="AY171" s="13" t="n">
        <x:f>'Market Data'!Y173-'Market Data'!U173</x:f>
        <x:v>0.007430280953529822</x:v>
      </x:c>
      <x:c r="AZ171" s="35" t="n">
        <x:f>AZ170*(1+AV171)</x:f>
        <x:v>1.1259661513109338</x:v>
      </x:c>
      <x:c r="BA171" s="35" t="n">
        <x:f>BA170*(1+AW171)</x:f>
        <x:v>1.0560416071430183</x:v>
      </x:c>
      <x:c r="BB171" s="35" t="n">
        <x:f>BB170*(1+AX171)</x:f>
        <x:v>1.0549372754229005</x:v>
      </x:c>
      <x:c r="BC171" s="35" t="n">
        <x:f>BC170*(1+AY171)</x:f>
        <x:v>1.302012200151683</x:v>
      </x:c>
      <x:c r="BG171" s="13" t="n">
        <x:f>0.5*AI171+0.5*AK171</x:f>
        <x:v>0.008131135567899128</x:v>
      </x:c>
      <x:c r="BH171" s="13" t="n">
        <x:f>0.5*AJ171-0.5*AG171</x:f>
        <x:v>-0.0011974949216347897</x:v>
      </x:c>
    </x:row>
    <x:row r="172">
      <x:c r="A172" s="100" t="n">
        <x:f>'Market Data'!A174</x:f>
        <x:v>46268</x:v>
      </x:c>
      <x:c r="B172" s="101" t="n">
        <x:f>'Portfolio'!$F$6*INDEX('Market Data'!$U174:$AL174,1,MATCH('Portfolio'!$B$6,'Market Data'!$U$5:$AL$5,0))+'Portfolio'!$F$7*INDEX('Market Data'!$U174:$AL174,1,MATCH('Portfolio'!$B$7,'Market Data'!$U$5:$AL$5,0))+'Portfolio'!$F$8*INDEX('Market Data'!$U174:$AL174,1,MATCH('Portfolio'!$B$8,'Market Data'!$U$5:$AL$5,0))+'Portfolio'!$F$9*INDEX('Market Data'!$U174:$AL174,1,MATCH('Portfolio'!$B$9,'Market Data'!$U$5:$AL$5,0))+'Portfolio'!$F$10*INDEX('Market Data'!$U174:$AL174,1,MATCH('Portfolio'!$B$10,'Market Data'!$U$5:$AL$5,0))+'Portfolio'!$F$11*INDEX('Market Data'!$U174:$AL174,1,MATCH('Portfolio'!$B$11,'Market Data'!$U$5:$AL$5,0))+'Portfolio'!$F$12*INDEX('Market Data'!$U174:$AL174,1,MATCH('Portfolio'!$B$12,'Market Data'!$U$5:$AL$5,0))+'Portfolio'!$F$13*INDEX('Market Data'!$U174:$AL174,1,MATCH('Portfolio'!$B$13,'Market Data'!$U$5:$AL$5,0))</x:f>
        <x:v>0.007848023892202323</x:v>
      </x:c>
      <x:c r="C172" s="101" t="n">
        <x:f>-'Portfolio'!$D$24*INDEX('Market Data'!$U174:$AL174,1,MATCH('Portfolio'!$D$20,'Market Data'!$U$5:$AL$5,0))</x:f>
        <x:v>-0.007699715263356762</x:v>
      </x:c>
      <x:c r="D172" s="101" t="n">
        <x:f>B172+C172</x:f>
        <x:v>0.00014830862884556133</x:v>
      </x:c>
      <x:c r="E172" s="101" t="n">
        <x:f>'Market Data'!U174</x:f>
        <x:v>0.010468417941536634</x:v>
      </x:c>
      <x:c r="F172" s="101" t="n">
        <x:f>'Market Data'!V174</x:f>
        <x:v>0.011885952275470846</x:v>
      </x:c>
      <x:c r="G172" s="101" t="n">
        <x:f>'Market Data'!W174</x:f>
        <x:v>0.004013519376527608</x:v>
      </x:c>
      <x:c r="H172" s="102" t="n">
        <x:f>H171*(1+B172)</x:f>
        <x:v>1.4258372005641655</x:v>
      </x:c>
      <x:c r="I172" s="102" t="n">
        <x:f>I171*(1+D172)</x:f>
        <x:v>1.3038384427854213</x:v>
      </x:c>
      <x:c r="J172" s="102" t="n">
        <x:f>J171*(1+E172)</x:f>
        <x:v>1.1377532355708802</x:v>
      </x:c>
      <x:c r="K172" s="102" t="n">
        <x:f>K171*(1+F172)</x:f>
        <x:v>1.1732850580665233</x:v>
      </x:c>
      <x:c r="L172" s="102" t="n">
        <x:f>L171*(1+G172)</x:f>
        <x:v>1.19148783501834</x:v>
      </x:c>
      <x:c r="M172" s="102" t="n">
        <x:f>MAX(M171,H172)</x:f>
        <x:v>1.4433801715541796</x:v>
      </x:c>
      <x:c r="N172" s="98" t="n">
        <x:f>H172/M172-1</x:f>
        <x:v>-0.012154088947421537</x:v>
      </x:c>
      <x:c r="O172" s="102" t="n">
        <x:f>MAX(O171,I172)</x:f>
        <x:v>1.3276272834597476</x:v>
      </x:c>
      <x:c r="P172" s="98" t="n">
        <x:f>I172/O172-1</x:f>
        <x:v>-0.017918312594731756</x:v>
      </x:c>
      <x:c r="Q172" s="102" t="n">
        <x:f>MAX(Q171,J172)</x:f>
        <x:v>1.1446842510864765</x:v>
      </x:c>
      <x:c r="R172" s="98" t="n">
        <x:f>J172/Q172-1</x:f>
        <x:v>-0.006054958394874244</x:v>
      </x:c>
      <x:c r="S172" s="102" t="n">
        <x:f>MAX(S171,K172)</x:f>
        <x:v>1.2185229145369108</x:v>
      </x:c>
      <x:c r="T172" s="98" t="n">
        <x:f>K172/S172-1</x:f>
        <x:v>-0.03712515860859267</x:v>
      </x:c>
      <x:c r="U172" s="102" t="n">
        <x:f>MAX(U171,L172)</x:f>
        <x:v>1.23144760330064</x:v>
      </x:c>
      <x:c r="V172" s="98" t="n">
        <x:f>L172/U172-1</x:f>
        <x:v>-0.032449426329789643</x:v>
      </x:c>
      <x:c r="W172" s="101" t="n">
        <x:f>INDEX('Market Data'!$U174:$AL174,1,MATCH('Portfolio'!$B$6,'Market Data'!$U$5:$AL$5,0))</x:f>
        <x:v>0.01800272774996836</x:v>
      </x:c>
      <x:c r="X172" s="101" t="n">
        <x:f>INDEX('Market Data'!$U174:$AL174,1,MATCH('Portfolio'!$B$7,'Market Data'!$U$5:$AL$5,0))</x:f>
        <x:v>0.0021755041602256053</x:v>
      </x:c>
      <x:c r="Y172" s="101" t="n">
        <x:f>INDEX('Market Data'!$U174:$AL174,1,MATCH('Portfolio'!$B$8,'Market Data'!$U$5:$AL$5,0))</x:f>
        <x:v>0.003634227666968304</x:v>
      </x:c>
      <x:c r="Z172" s="101" t="n">
        <x:f>INDEX('Market Data'!$U174:$AL174,1,MATCH('Portfolio'!$B$9,'Market Data'!$U$5:$AL$5,0))</x:f>
        <x:v>-0.00041374774751079535</x:v>
      </x:c>
      <x:c r="AA172" s="101" t="n">
        <x:f>INDEX('Market Data'!$U174:$AL174,1,MATCH('Portfolio'!$B$10,'Market Data'!$U$5:$AL$5,0))</x:f>
        <x:v>0.016394352697428616</x:v>
      </x:c>
      <x:c r="AB172" s="101" t="n">
        <x:f>INDEX('Market Data'!$U174:$AL174,1,MATCH('Portfolio'!$B$11,'Market Data'!$U$5:$AL$5,0))</x:f>
        <x:v>-0.003306487365154376</x:v>
      </x:c>
      <x:c r="AC172" s="101" t="n">
        <x:f>INDEX('Market Data'!$U174:$AL174,1,MATCH('Portfolio'!$B$12,'Market Data'!$U$5:$AL$5,0))</x:f>
        <x:v>0.01847162834290339</x:v>
      </x:c>
      <x:c r="AD172" s="101" t="n">
        <x:f>INDEX('Market Data'!$U174:$AL174,1,MATCH('Portfolio'!$B$13,'Market Data'!$U$5:$AL$5,0))</x:f>
        <x:v>0.010468417941536634</x:v>
      </x:c>
      <x:c r="AE172" s="101" t="n">
        <x:f>INDEX('Market Data'!$U174:$AL174,1,MATCH("SPY",'Market Data'!$U$5:$AL$5,0))</x:f>
        <x:v>0.010468417941536634</x:v>
      </x:c>
      <x:c r="AF172" s="101" t="n">
        <x:f>INDEX('Market Data'!$U174:$AL174,1,MATCH("QQQ",'Market Data'!$U$5:$AL$5,0))</x:f>
        <x:v>0.011885952275470846</x:v>
      </x:c>
      <x:c r="AG172" s="101" t="n">
        <x:f>INDEX('Market Data'!$U174:$AL174,1,MATCH("TLT",'Market Data'!$U$5:$AL$5,0))</x:f>
        <x:v>0.0014643410744459295</x:v>
      </x:c>
      <x:c r="AH172" s="101" t="n">
        <x:f>INDEX('Market Data'!$U174:$AL174,1,MATCH("HYG",'Market Data'!$U$5:$AL$5,0))</x:f>
        <x:v>0.001264043399691328</x:v>
      </x:c>
      <x:c r="AI172" s="101" t="n">
        <x:f>INDEX('Market Data'!$U174:$AL174,1,MATCH("GLD",'Market Data'!$U$5:$AL$5,0))</x:f>
        <x:v>0.01847162834290339</x:v>
      </x:c>
      <x:c r="AJ172" s="101" t="n">
        <x:f>INDEX('Market Data'!$U174:$AL174,1,MATCH("UUP",'Market Data'!$U$5:$AL$5,0))</x:f>
        <x:v>-0.005679795774894414</x:v>
      </x:c>
      <x:c r="AK172" s="101" t="n">
        <x:f>INDEX('Market Data'!$U174:$AL174,1,MATCH("USO",'Market Data'!$U$5:$AL$5,0))</x:f>
        <x:v>0.006659599589466714</x:v>
      </x:c>
      <x:c r="AL172" s="101" t="n">
        <x:f>INDEX('Market Data'!$U174:$AL174,1,MATCH('Portfolio'!$D$20,'Market Data'!$U$5:$AL$5,0))</x:f>
        <x:v>0.010468417941536634</x:v>
      </x:c>
      <x:c r="AM172" s="74" t="str"/>
      <x:c r="AN172" s="74"/>
      <x:c r="AO172" s="74"/>
      <x:c r="AP172" s="74"/>
      <x:c r="AQ172" s="74"/>
      <x:c r="AR172" s="74"/>
      <x:c r="AS172" s="74"/>
      <x:c r="AT172" s="11" t="n">
        <x:f>A172</x:f>
        <x:v>46268</x:v>
      </x:c>
      <x:c r="AU172" s="13" t="n">
        <x:f>B172</x:f>
        <x:v>0.007848023892202323</x:v>
      </x:c>
      <x:c r="AV172" s="13" t="n">
        <x:f>'Market Data'!U174</x:f>
        <x:v>0.010468417941536634</x:v>
      </x:c>
      <x:c r="AW172" s="13" t="n">
        <x:f>'Market Data'!W174-'Market Data'!U174</x:f>
        <x:v>-0.006454898565009026</x:v>
      </x:c>
      <x:c r="AX172" s="13" t="n">
        <x:f>'Market Data'!X174-'Market Data'!U174</x:f>
        <x:v>-0.002456021586363155</x:v>
      </x:c>
      <x:c r="AY172" s="13" t="n">
        <x:f>'Market Data'!Y174-'Market Data'!U174</x:f>
        <x:v>-0.0016105713087632978</x:v>
      </x:c>
      <x:c r="AZ172" s="35" t="n">
        <x:f>AZ171*(1+AV172)</x:f>
        <x:v>1.1377532355708802</x:v>
      </x:c>
      <x:c r="BA172" s="35" t="n">
        <x:f>BA171*(1+AW172)</x:f>
        <x:v>1.0492249656884811</x:v>
      </x:c>
      <x:c r="BB172" s="35" t="n">
        <x:f>BB171*(1+AX172)</x:f>
        <x:v>1.0523463267022026</x:v>
      </x:c>
      <x:c r="BC172" s="35" t="n">
        <x:f>BC171*(1+AY172)</x:f>
        <x:v>1.2999152166584589</x:v>
      </x:c>
      <x:c r="BG172" s="13" t="n">
        <x:f>0.5*AI172+0.5*AK172</x:f>
        <x:v>0.012565613966185052</x:v>
      </x:c>
      <x:c r="BH172" s="13" t="n">
        <x:f>0.5*AJ172-0.5*AG172</x:f>
        <x:v>-0.0035720684246701717</x:v>
      </x:c>
    </x:row>
    <x:row r="173">
      <x:c r="A173" s="100" t="n">
        <x:f>'Market Data'!A175</x:f>
        <x:v>46269</x:v>
      </x:c>
      <x:c r="B173" s="101" t="n">
        <x:f>'Portfolio'!$F$6*INDEX('Market Data'!$U175:$AL175,1,MATCH('Portfolio'!$B$6,'Market Data'!$U$5:$AL$5,0))+'Portfolio'!$F$7*INDEX('Market Data'!$U175:$AL175,1,MATCH('Portfolio'!$B$7,'Market Data'!$U$5:$AL$5,0))+'Portfolio'!$F$8*INDEX('Market Data'!$U175:$AL175,1,MATCH('Portfolio'!$B$8,'Market Data'!$U$5:$AL$5,0))+'Portfolio'!$F$9*INDEX('Market Data'!$U175:$AL175,1,MATCH('Portfolio'!$B$9,'Market Data'!$U$5:$AL$5,0))+'Portfolio'!$F$10*INDEX('Market Data'!$U175:$AL175,1,MATCH('Portfolio'!$B$10,'Market Data'!$U$5:$AL$5,0))+'Portfolio'!$F$11*INDEX('Market Data'!$U175:$AL175,1,MATCH('Portfolio'!$B$11,'Market Data'!$U$5:$AL$5,0))+'Portfolio'!$F$12*INDEX('Market Data'!$U175:$AL175,1,MATCH('Portfolio'!$B$12,'Market Data'!$U$5:$AL$5,0))+'Portfolio'!$F$13*INDEX('Market Data'!$U175:$AL175,1,MATCH('Portfolio'!$B$13,'Market Data'!$U$5:$AL$5,0))</x:f>
        <x:v>0.011486151085577469</x:v>
      </x:c>
      <x:c r="C173" s="101" t="n">
        <x:f>-'Portfolio'!$D$24*INDEX('Market Data'!$U175:$AL175,1,MATCH('Portfolio'!$D$20,'Market Data'!$U$5:$AL$5,0))</x:f>
        <x:v>0.002834859204826159</x:v>
      </x:c>
      <x:c r="D173" s="101" t="n">
        <x:f>B173+C173</x:f>
        <x:v>0.014321010290403627</x:v>
      </x:c>
      <x:c r="E173" s="101" t="n">
        <x:f>'Market Data'!U175</x:f>
        <x:v>-0.0038542322600894074</x:v>
      </x:c>
      <x:c r="F173" s="101" t="n">
        <x:f>'Market Data'!V175</x:f>
        <x:v>0.001797537995484877</x:v>
      </x:c>
      <x:c r="G173" s="101" t="n">
        <x:f>'Market Data'!W175</x:f>
        <x:v>0.0027778961147701953</x:v>
      </x:c>
      <x:c r="H173" s="102" t="n">
        <x:f>H172*(1+B173)</x:f>
        <x:v>1.4422145820732823</x:v>
      </x:c>
      <x:c r="I173" s="102" t="n">
        <x:f>I172*(1+D173)</x:f>
        <x:v>1.3225107265415752</x:v>
      </x:c>
      <x:c r="J173" s="102" t="n">
        <x:f>J172*(1+E173)</x:f>
        <x:v>1.1333680703463218</x:v>
      </x:c>
      <x:c r="K173" s="102" t="n">
        <x:f>K172*(1+F173)</x:f>
        <x:v>1.1753940825379325</x:v>
      </x:c>
      <x:c r="L173" s="102" t="n">
        <x:f>L172*(1+G173)</x:f>
        <x:v>1.1947976644460334</x:v>
      </x:c>
      <x:c r="M173" s="102" t="n">
        <x:f>MAX(M172,H173)</x:f>
        <x:v>1.4433801715541796</x:v>
      </x:c>
      <x:c r="N173" s="98" t="n">
        <x:f>H173/M173-1</x:f>
        <x:v>-0.0008075415638016947</x:v>
      </x:c>
      <x:c r="O173" s="102" t="n">
        <x:f>MAX(O172,I173)</x:f>
        <x:v>1.3276272834597476</x:v>
      </x:c>
      <x:c r="P173" s="98" t="n">
        <x:f>I173/O173-1</x:f>
        <x:v>-0.0038539106433839176</x:v>
      </x:c>
      <x:c r="Q173" s="102" t="n">
        <x:f>MAX(Q172,J173)</x:f>
        <x:v>1.1446842510864765</x:v>
      </x:c>
      <x:c r="R173" s="98" t="n">
        <x:f>J173/Q173-1</x:f>
        <x:v>-0.009885853438984626</x:v>
      </x:c>
      <x:c r="S173" s="102" t="n">
        <x:f>MAX(S172,K173)</x:f>
        <x:v>1.2185229145369108</x:v>
      </x:c>
      <x:c r="T173" s="98" t="n">
        <x:f>K173/S173-1</x:f>
        <x:v>-0.03539435449629513</x:v>
      </x:c>
      <x:c r="U173" s="102" t="n">
        <x:f>MAX(U172,L173)</x:f>
        <x:v>1.23144760330064</x:v>
      </x:c>
      <x:c r="V173" s="98" t="n">
        <x:f>L173/U173-1</x:f>
        <x:v>-0.029761671350347463</x:v>
      </x:c>
      <x:c r="W173" s="101" t="n">
        <x:f>INDEX('Market Data'!$U175:$AL175,1,MATCH('Portfolio'!$B$6,'Market Data'!$U$5:$AL$5,0))</x:f>
        <x:v>0.008360701613143284</x:v>
      </x:c>
      <x:c r="X173" s="101" t="n">
        <x:f>INDEX('Market Data'!$U175:$AL175,1,MATCH('Portfolio'!$B$7,'Market Data'!$U$5:$AL$5,0))</x:f>
        <x:v>0.06098152223910924</x:v>
      </x:c>
      <x:c r="Y173" s="101" t="n">
        <x:f>INDEX('Market Data'!$U175:$AL175,1,MATCH('Portfolio'!$B$8,'Market Data'!$U$5:$AL$5,0))</x:f>
        <x:v>0.028536492157630544</x:v>
      </x:c>
      <x:c r="Z173" s="101" t="n">
        <x:f>INDEX('Market Data'!$U175:$AL175,1,MATCH('Portfolio'!$B$9,'Market Data'!$U$5:$AL$5,0))</x:f>
        <x:v>-0.008830623016528483</x:v>
      </x:c>
      <x:c r="AA173" s="101" t="n">
        <x:f>INDEX('Market Data'!$U175:$AL175,1,MATCH('Portfolio'!$B$10,'Market Data'!$U$5:$AL$5,0))</x:f>
        <x:v>-0.009445901047388627</x:v>
      </x:c>
      <x:c r="AB173" s="101" t="n">
        <x:f>INDEX('Market Data'!$U175:$AL175,1,MATCH('Portfolio'!$B$11,'Market Data'!$U$5:$AL$5,0))</x:f>
        <x:v>-0.010449404254092687</x:v>
      </x:c>
      <x:c r="AC173" s="101" t="n">
        <x:f>INDEX('Market Data'!$U175:$AL175,1,MATCH('Portfolio'!$B$12,'Market Data'!$U$5:$AL$5,0))</x:f>
        <x:v>-0.008410151130527455</x:v>
      </x:c>
      <x:c r="AD173" s="101" t="n">
        <x:f>INDEX('Market Data'!$U175:$AL175,1,MATCH('Portfolio'!$B$13,'Market Data'!$U$5:$AL$5,0))</x:f>
        <x:v>-0.0038542322600894074</x:v>
      </x:c>
      <x:c r="AE173" s="101" t="n">
        <x:f>INDEX('Market Data'!$U175:$AL175,1,MATCH("SPY",'Market Data'!$U$5:$AL$5,0))</x:f>
        <x:v>-0.0038542322600894074</x:v>
      </x:c>
      <x:c r="AF173" s="101" t="n">
        <x:f>INDEX('Market Data'!$U175:$AL175,1,MATCH("QQQ",'Market Data'!$U$5:$AL$5,0))</x:f>
        <x:v>0.001797537995484877</x:v>
      </x:c>
      <x:c r="AG173" s="101" t="n">
        <x:f>INDEX('Market Data'!$U175:$AL175,1,MATCH("TLT",'Market Data'!$U$5:$AL$5,0))</x:f>
        <x:v>0.0017058534198735043</x:v>
      </x:c>
      <x:c r="AH173" s="101" t="n">
        <x:f>INDEX('Market Data'!$U175:$AL175,1,MATCH("HYG",'Market Data'!$U$5:$AL$5,0))</x:f>
        <x:v>-0.0006311756462711315</x:v>
      </x:c>
      <x:c r="AI173" s="101" t="n">
        <x:f>INDEX('Market Data'!$U175:$AL175,1,MATCH("GLD",'Market Data'!$U$5:$AL$5,0))</x:f>
        <x:v>-0.008410151130527455</x:v>
      </x:c>
      <x:c r="AJ173" s="101" t="n">
        <x:f>INDEX('Market Data'!$U175:$AL175,1,MATCH("UUP",'Market Data'!$U$5:$AL$5,0))</x:f>
        <x:v>0.0024990965459557035</x:v>
      </x:c>
      <x:c r="AK173" s="101" t="n">
        <x:f>INDEX('Market Data'!$U175:$AL175,1,MATCH("USO",'Market Data'!$U$5:$AL$5,0))</x:f>
        <x:v>-0.0009148400828606906</x:v>
      </x:c>
      <x:c r="AL173" s="101" t="n">
        <x:f>INDEX('Market Data'!$U175:$AL175,1,MATCH('Portfolio'!$D$20,'Market Data'!$U$5:$AL$5,0))</x:f>
        <x:v>-0.0038542322600894074</x:v>
      </x:c>
      <x:c r="AM173" s="74" t="str"/>
      <x:c r="AN173" s="74"/>
      <x:c r="AO173" s="74"/>
      <x:c r="AP173" s="74"/>
      <x:c r="AQ173" s="74"/>
      <x:c r="AR173" s="74"/>
      <x:c r="AS173" s="74"/>
      <x:c r="AT173" s="11" t="n">
        <x:f>A173</x:f>
        <x:v>46269</x:v>
      </x:c>
      <x:c r="AU173" s="13" t="n">
        <x:f>B173</x:f>
        <x:v>0.011486151085577469</x:v>
      </x:c>
      <x:c r="AV173" s="13" t="n">
        <x:f>'Market Data'!U175</x:f>
        <x:v>-0.0038542322600894074</x:v>
      </x:c>
      <x:c r="AW173" s="13" t="n">
        <x:f>'Market Data'!W175-'Market Data'!U175</x:f>
        <x:v>0.006632128374859603</x:v>
      </x:c>
      <x:c r="AX173" s="13" t="n">
        <x:f>'Market Data'!X175-'Market Data'!U175</x:f>
        <x:v>0.022022664273720682</x:v>
      </x:c>
      <x:c r="AY173" s="13" t="n">
        <x:f>'Market Data'!Y175-'Market Data'!U175</x:f>
        <x:v>0.011898603922242845</x:v>
      </x:c>
      <x:c r="AZ173" s="35" t="n">
        <x:f>AZ172*(1+AV173)</x:f>
        <x:v>1.1333680703463218</x:v>
      </x:c>
      <x:c r="BA173" s="35" t="n">
        <x:f>BA172*(1+AW173)</x:f>
        <x:v>1.0561835603550347</x:v>
      </x:c>
      <x:c r="BB173" s="35" t="n">
        <x:f>BB172*(1+AX173)</x:f>
        <x:v>1.0755217965548485</x:v>
      </x:c>
      <x:c r="BC173" s="35" t="n">
        <x:f>BC172*(1+AY173)</x:f>
        <x:v>1.3153823929539743</x:v>
      </x:c>
      <x:c r="BG173" s="13" t="n">
        <x:f>0.5*AI173+0.5*AK173</x:f>
        <x:v>-0.004662495606694073</x:v>
      </x:c>
      <x:c r="BH173" s="13" t="n">
        <x:f>0.5*AJ173-0.5*AG173</x:f>
        <x:v>0.00039662156304109963</x:v>
      </x:c>
    </x:row>
    <x:row r="174">
      <x:c r="A174" s="100" t="n">
        <x:f>'Market Data'!A176</x:f>
        <x:v>46273</x:v>
      </x:c>
      <x:c r="B174" s="101" t="n">
        <x:f>'Portfolio'!$F$6*INDEX('Market Data'!$U176:$AL176,1,MATCH('Portfolio'!$B$6,'Market Data'!$U$5:$AL$5,0))+'Portfolio'!$F$7*INDEX('Market Data'!$U176:$AL176,1,MATCH('Portfolio'!$B$7,'Market Data'!$U$5:$AL$5,0))+'Portfolio'!$F$8*INDEX('Market Data'!$U176:$AL176,1,MATCH('Portfolio'!$B$8,'Market Data'!$U$5:$AL$5,0))+'Portfolio'!$F$9*INDEX('Market Data'!$U176:$AL176,1,MATCH('Portfolio'!$B$9,'Market Data'!$U$5:$AL$5,0))+'Portfolio'!$F$10*INDEX('Market Data'!$U176:$AL176,1,MATCH('Portfolio'!$B$10,'Market Data'!$U$5:$AL$5,0))+'Portfolio'!$F$11*INDEX('Market Data'!$U176:$AL176,1,MATCH('Portfolio'!$B$11,'Market Data'!$U$5:$AL$5,0))+'Portfolio'!$F$12*INDEX('Market Data'!$U176:$AL176,1,MATCH('Portfolio'!$B$12,'Market Data'!$U$5:$AL$5,0))+'Portfolio'!$F$13*INDEX('Market Data'!$U176:$AL176,1,MATCH('Portfolio'!$B$13,'Market Data'!$U$5:$AL$5,0))</x:f>
        <x:v>-0.011449697379097712</x:v>
      </x:c>
      <x:c r="C174" s="101" t="n">
        <x:f>-'Portfolio'!$D$24*INDEX('Market Data'!$U176:$AL176,1,MATCH('Portfolio'!$D$20,'Market Data'!$U$5:$AL$5,0))</x:f>
        <x:v>0.004039599314116786</x:v>
      </x:c>
      <x:c r="D174" s="101" t="n">
        <x:f>B174+C174</x:f>
        <x:v>-0.0074100980649809255</x:v>
      </x:c>
      <x:c r="E174" s="101" t="n">
        <x:f>'Market Data'!U176</x:f>
        <x:v>-0.005492178930014524</x:v>
      </x:c>
      <x:c r="F174" s="101" t="n">
        <x:f>'Market Data'!V176</x:f>
        <x:v>-0.0008345896889334625</x:v>
      </x:c>
      <x:c r="G174" s="101" t="n">
        <x:f>'Market Data'!W176</x:f>
        <x:v>-0.004526900871982709</x:v>
      </x:c>
      <x:c r="H174" s="102" t="n">
        <x:f>H173*(1+B174)</x:f>
        <x:v>1.4257016615528213</x:v>
      </x:c>
      <x:c r="I174" s="102" t="n">
        <x:f>I173*(1+D174)</x:f>
        <x:v>1.312710792365913</x:v>
      </x:c>
      <x:c r="J174" s="102" t="n">
        <x:f>J173*(1+E174)</x:f>
        <x:v>1.1271434101104145</x:v>
      </x:c>
      <x:c r="K174" s="102" t="n">
        <x:f>K173*(1+F174)</x:f>
        <x:v>1.174413110756213</x:v>
      </x:c>
      <x:c r="L174" s="102" t="n">
        <x:f>L173*(1+G174)</x:f>
        <x:v>1.1893889338570098</x:v>
      </x:c>
      <x:c r="M174" s="102" t="n">
        <x:f>MAX(M173,H174)</x:f>
        <x:v>1.4433801715541796</x:v>
      </x:c>
      <x:c r="N174" s="98" t="n">
        <x:f>H174/M174-1</x:f>
        <x:v>-0.0122479928363729</x:v>
      </x:c>
      <x:c r="O174" s="102" t="n">
        <x:f>MAX(O173,I174)</x:f>
        <x:v>1.3276272834597476</x:v>
      </x:c>
      <x:c r="P174" s="98" t="n">
        <x:f>I174/O174-1</x:f>
        <x:v>-0.011235450852563722</x:v>
      </x:c>
      <x:c r="Q174" s="102" t="n">
        <x:f>MAX(Q173,J174)</x:f>
        <x:v>1.1446842510864765</x:v>
      </x:c>
      <x:c r="R174" s="98" t="n">
        <x:f>J174/Q174-1</x:f>
        <x:v>-0.015323737493036282</x:v>
      </x:c>
      <x:c r="S174" s="102" t="n">
        <x:f>MAX(S173,K174)</x:f>
        <x:v>1.2185229145369108</x:v>
      </x:c>
      <x:c r="T174" s="98" t="n">
        <x:f>K174/S174-1</x:f>
        <x:v>-0.03619940442191949</x:v>
      </x:c>
      <x:c r="U174" s="102" t="n">
        <x:f>MAX(U173,L174)</x:f>
        <x:v>1.23144760330064</x:v>
      </x:c>
      <x:c r="V174" s="98" t="n">
        <x:f>L174/U174-1</x:f>
        <x:v>-0.03415384408634248</x:v>
      </x:c>
      <x:c r="W174" s="101" t="n">
        <x:f>INDEX('Market Data'!$U176:$AL176,1,MATCH('Portfolio'!$B$6,'Market Data'!$U$5:$AL$5,0))</x:f>
        <x:v>-0.020099006637865124</x:v>
      </x:c>
      <x:c r="X174" s="101" t="n">
        <x:f>INDEX('Market Data'!$U176:$AL176,1,MATCH('Portfolio'!$B$7,'Market Data'!$U$5:$AL$5,0))</x:f>
        <x:v>-0.01606352281495027</x:v>
      </x:c>
      <x:c r="Y174" s="101" t="n">
        <x:f>INDEX('Market Data'!$U176:$AL176,1,MATCH('Portfolio'!$B$8,'Market Data'!$U$5:$AL$5,0))</x:f>
        <x:v>0.023524711562882494</x:v>
      </x:c>
      <x:c r="Z174" s="101" t="n">
        <x:f>INDEX('Market Data'!$U176:$AL176,1,MATCH('Portfolio'!$B$9,'Market Data'!$U$5:$AL$5,0))</x:f>
        <x:v>-0.022142715507961985</x:v>
      </x:c>
      <x:c r="AA174" s="101" t="n">
        <x:f>INDEX('Market Data'!$U176:$AL176,1,MATCH('Portfolio'!$B$10,'Market Data'!$U$5:$AL$5,0))</x:f>
        <x:v>-0.014304050505466459</x:v>
      </x:c>
      <x:c r="AB174" s="101" t="n">
        <x:f>INDEX('Market Data'!$U176:$AL176,1,MATCH('Portfolio'!$B$11,'Market Data'!$U$5:$AL$5,0))</x:f>
        <x:v>-0.00607158977208222</x:v>
      </x:c>
      <x:c r="AC174" s="101" t="n">
        <x:f>INDEX('Market Data'!$U176:$AL176,1,MATCH('Portfolio'!$B$12,'Market Data'!$U$5:$AL$5,0))</x:f>
        <x:v>-0.017331632085403892</x:v>
      </x:c>
      <x:c r="AD174" s="101" t="n">
        <x:f>INDEX('Market Data'!$U176:$AL176,1,MATCH('Portfolio'!$B$13,'Market Data'!$U$5:$AL$5,0))</x:f>
        <x:v>-0.005492178930014524</x:v>
      </x:c>
      <x:c r="AE174" s="101" t="n">
        <x:f>INDEX('Market Data'!$U176:$AL176,1,MATCH("SPY",'Market Data'!$U$5:$AL$5,0))</x:f>
        <x:v>-0.005492178930014524</x:v>
      </x:c>
      <x:c r="AF174" s="101" t="n">
        <x:f>INDEX('Market Data'!$U176:$AL176,1,MATCH("QQQ",'Market Data'!$U$5:$AL$5,0))</x:f>
        <x:v>-0.0008345896889334625</x:v>
      </x:c>
      <x:c r="AG174" s="101" t="n">
        <x:f>INDEX('Market Data'!$U176:$AL176,1,MATCH("TLT",'Market Data'!$U$5:$AL$5,0))</x:f>
        <x:v>-0.00012166568959803836</x:v>
      </x:c>
      <x:c r="AH174" s="101" t="n">
        <x:f>INDEX('Market Data'!$U176:$AL176,1,MATCH("HYG",'Market Data'!$U$5:$AL$5,0))</x:f>
        <x:v>-0.0005053172521073401</x:v>
      </x:c>
      <x:c r="AI174" s="101" t="n">
        <x:f>INDEX('Market Data'!$U176:$AL176,1,MATCH("GLD",'Market Data'!$U$5:$AL$5,0))</x:f>
        <x:v>-0.017331632085403892</x:v>
      </x:c>
      <x:c r="AJ174" s="101" t="n">
        <x:f>INDEX('Market Data'!$U176:$AL176,1,MATCH("UUP",'Market Data'!$U$5:$AL$5,0))</x:f>
        <x:v>-0.003205133647878333</x:v>
      </x:c>
      <x:c r="AK174" s="101" t="n">
        <x:f>INDEX('Market Data'!$U176:$AL176,1,MATCH("USO",'Market Data'!$U$5:$AL$5,0))</x:f>
        <x:v>0.028669990651896127</x:v>
      </x:c>
      <x:c r="AL174" s="101" t="n">
        <x:f>INDEX('Market Data'!$U176:$AL176,1,MATCH('Portfolio'!$D$20,'Market Data'!$U$5:$AL$5,0))</x:f>
        <x:v>-0.005492178930014524</x:v>
      </x:c>
      <x:c r="AM174" s="74" t="str"/>
      <x:c r="AN174" s="74"/>
      <x:c r="AO174" s="74"/>
      <x:c r="AP174" s="74"/>
      <x:c r="AQ174" s="74"/>
      <x:c r="AR174" s="74"/>
      <x:c r="AS174" s="74"/>
      <x:c r="AT174" s="11" t="n">
        <x:f>A174</x:f>
        <x:v>46273</x:v>
      </x:c>
      <x:c r="AU174" s="13" t="n">
        <x:f>B174</x:f>
        <x:v>-0.011449697379097712</x:v>
      </x:c>
      <x:c r="AV174" s="13" t="n">
        <x:f>'Market Data'!U176</x:f>
        <x:v>-0.005492178930014524</x:v>
      </x:c>
      <x:c r="AW174" s="13" t="n">
        <x:f>'Market Data'!W176-'Market Data'!U176</x:f>
        <x:v>0.0009652780580318154</x:v>
      </x:c>
      <x:c r="AX174" s="13" t="n">
        <x:f>'Market Data'!X176-'Market Data'!U176</x:f>
        <x:v>0.018055329955943278</x:v>
      </x:c>
      <x:c r="AY174" s="13" t="n">
        <x:f>'Market Data'!Y176-'Market Data'!U176</x:f>
        <x:v>-0.00550482759005122</x:v>
      </x:c>
      <x:c r="AZ174" s="35" t="n">
        <x:f>AZ173*(1+AV174)</x:f>
        <x:v>1.1271434101104145</x:v>
      </x:c>
      <x:c r="BA174" s="35" t="n">
        <x:f>BA173*(1+AW174)</x:f>
        <x:v>1.0572030711710994</x:v>
      </x:c>
      <x:c r="BB174" s="35" t="n">
        <x:f>BB173*(1+AX174)</x:f>
        <x:v>1.0949406974664553</x:v>
      </x:c>
      <x:c r="BC174" s="35" t="n">
        <x:f>BC173*(1+AY174)</x:f>
        <x:v>1.3081414396657736</x:v>
      </x:c>
      <x:c r="BG174" s="13" t="n">
        <x:f>0.5*AI174+0.5*AK174</x:f>
        <x:v>0.005669179283246117</x:v>
      </x:c>
      <x:c r="BH174" s="13" t="n">
        <x:f>0.5*AJ174-0.5*AG174</x:f>
        <x:v>-0.0015417339791401474</x:v>
      </x:c>
    </x:row>
    <x:row r="175">
      <x:c r="A175" s="100" t="n">
        <x:f>'Market Data'!A177</x:f>
        <x:v>46274</x:v>
      </x:c>
      <x:c r="B175" s="101" t="n">
        <x:f>'Portfolio'!$F$6*INDEX('Market Data'!$U177:$AL177,1,MATCH('Portfolio'!$B$6,'Market Data'!$U$5:$AL$5,0))+'Portfolio'!$F$7*INDEX('Market Data'!$U177:$AL177,1,MATCH('Portfolio'!$B$7,'Market Data'!$U$5:$AL$5,0))+'Portfolio'!$F$8*INDEX('Market Data'!$U177:$AL177,1,MATCH('Portfolio'!$B$8,'Market Data'!$U$5:$AL$5,0))+'Portfolio'!$F$9*INDEX('Market Data'!$U177:$AL177,1,MATCH('Portfolio'!$B$9,'Market Data'!$U$5:$AL$5,0))+'Portfolio'!$F$10*INDEX('Market Data'!$U177:$AL177,1,MATCH('Portfolio'!$B$10,'Market Data'!$U$5:$AL$5,0))+'Portfolio'!$F$11*INDEX('Market Data'!$U177:$AL177,1,MATCH('Portfolio'!$B$11,'Market Data'!$U$5:$AL$5,0))+'Portfolio'!$F$12*INDEX('Market Data'!$U177:$AL177,1,MATCH('Portfolio'!$B$12,'Market Data'!$U$5:$AL$5,0))+'Portfolio'!$F$13*INDEX('Market Data'!$U177:$AL177,1,MATCH('Portfolio'!$B$13,'Market Data'!$U$5:$AL$5,0))</x:f>
        <x:v>0.0012168584525851928</x:v>
      </x:c>
      <x:c r="C175" s="101" t="n">
        <x:f>-'Portfolio'!$D$24*INDEX('Market Data'!$U177:$AL177,1,MATCH('Portfolio'!$D$20,'Market Data'!$U$5:$AL$5,0))</x:f>
        <x:v>0.003418482252696424</x:v>
      </x:c>
      <x:c r="D175" s="101" t="n">
        <x:f>B175+C175</x:f>
        <x:v>0.004635340705281617</x:v>
      </x:c>
      <x:c r="E175" s="101" t="n">
        <x:f>'Market Data'!U177</x:f>
        <x:v>-0.004647717444469568</x:v>
      </x:c>
      <x:c r="F175" s="101" t="n">
        <x:f>'Market Data'!V177</x:f>
        <x:v>-0.002853705432890319</x:v>
      </x:c>
      <x:c r="G175" s="101" t="n">
        <x:f>'Market Data'!W177</x:f>
        <x:v>-0.013676311139271369</x:v>
      </x:c>
      <x:c r="H175" s="102" t="n">
        <x:f>H174*(1+B175)</x:f>
        <x:v>1.4274365386705465</x:v>
      </x:c>
      <x:c r="I175" s="102" t="n">
        <x:f>I174*(1+D175)</x:f>
        <x:v>1.3187956541360293</x:v>
      </x:c>
      <x:c r="J175" s="102" t="n">
        <x:f>J174*(1+E175)</x:f>
        <x:v>1.1219047660208255</x:v>
      </x:c>
      <x:c r="K175" s="102" t="n">
        <x:f>K174*(1+F175)</x:f>
        <x:v>1.1710616816815904</x:v>
      </x:c>
      <x:c r="L175" s="102" t="n">
        <x:f>L174*(1+G175)</x:f>
        <x:v>1.1731224807319751</x:v>
      </x:c>
      <x:c r="M175" s="102" t="n">
        <x:f>MAX(M174,H175)</x:f>
        <x:v>1.4433801715541796</x:v>
      </x:c>
      <x:c r="N175" s="98" t="n">
        <x:f>H175/M175-1</x:f>
        <x:v>-0.011046038457397933</x:v>
      </x:c>
      <x:c r="O175" s="102" t="n">
        <x:f>MAX(O174,I175)</x:f>
        <x:v>1.3276272834597476</x:v>
      </x:c>
      <x:c r="P175" s="98" t="n">
        <x:f>I175/O175-1</x:f>
        <x:v>-0.006652190289961002</x:v>
      </x:c>
      <x:c r="Q175" s="102" t="n">
        <x:f>MAX(Q174,J175)</x:f>
        <x:v>1.1446842510864765</x:v>
      </x:c>
      <x:c r="R175" s="98" t="n">
        <x:f>J175/Q175-1</x:f>
        <x:v>-0.019900234535444983</x:v>
      </x:c>
      <x:c r="S175" s="102" t="n">
        <x:f>MAX(S174,K175)</x:f>
        <x:v>1.2185229145369108</x:v>
      </x:c>
      <x:c r="T175" s="98" t="n">
        <x:f>K175/S175-1</x:f>
        <x:v>-0.038949807417743565</x:v>
      </x:c>
      <x:c r="U175" s="102" t="n">
        <x:f>MAX(U174,L175)</x:f>
        <x:v>1.23144760330064</x:v>
      </x:c>
      <x:c r="V175" s="98" t="n">
        <x:f>L175/U175-1</x:f>
        <x:v>-0.047363056627286904</x:v>
      </x:c>
      <x:c r="W175" s="101" t="n">
        <x:f>INDEX('Market Data'!$U177:$AL177,1,MATCH('Portfolio'!$B$6,'Market Data'!$U$5:$AL$5,0))</x:f>
        <x:v>-0.009125929338658634</x:v>
      </x:c>
      <x:c r="X175" s="101" t="n">
        <x:f>INDEX('Market Data'!$U177:$AL177,1,MATCH('Portfolio'!$B$7,'Market Data'!$U$5:$AL$5,0))</x:f>
        <x:v>0.027502858753766457</x:v>
      </x:c>
      <x:c r="Y175" s="101" t="n">
        <x:f>INDEX('Market Data'!$U177:$AL177,1,MATCH('Portfolio'!$B$8,'Market Data'!$U$5:$AL$5,0))</x:f>
        <x:v>-0.008291613994723779</x:v>
      </x:c>
      <x:c r="Z175" s="101" t="n">
        <x:f>INDEX('Market Data'!$U177:$AL177,1,MATCH('Portfolio'!$B$9,'Market Data'!$U$5:$AL$5,0))</x:f>
        <x:v>0.0002668601121897929</x:v>
      </x:c>
      <x:c r="AA175" s="101" t="n">
        <x:f>INDEX('Market Data'!$U177:$AL177,1,MATCH('Portfolio'!$B$10,'Market Data'!$U$5:$AL$5,0))</x:f>
        <x:v>0.003394477260343143</x:v>
      </x:c>
      <x:c r="AB175" s="101" t="n">
        <x:f>INDEX('Market Data'!$U177:$AL177,1,MATCH('Portfolio'!$B$11,'Market Data'!$U$5:$AL$5,0))</x:f>
        <x:v>-0.008328041871761838</x:v>
      </x:c>
      <x:c r="AC175" s="101" t="n">
        <x:f>INDEX('Market Data'!$U177:$AL177,1,MATCH('Portfolio'!$B$12,'Market Data'!$U$5:$AL$5,0))</x:f>
        <x:v>0.009081369137713402</x:v>
      </x:c>
      <x:c r="AD175" s="101" t="n">
        <x:f>INDEX('Market Data'!$U177:$AL177,1,MATCH('Portfolio'!$B$13,'Market Data'!$U$5:$AL$5,0))</x:f>
        <x:v>-0.004647717444469568</x:v>
      </x:c>
      <x:c r="AE175" s="101" t="n">
        <x:f>INDEX('Market Data'!$U177:$AL177,1,MATCH("SPY",'Market Data'!$U$5:$AL$5,0))</x:f>
        <x:v>-0.004647717444469568</x:v>
      </x:c>
      <x:c r="AF175" s="101" t="n">
        <x:f>INDEX('Market Data'!$U177:$AL177,1,MATCH("QQQ",'Market Data'!$U$5:$AL$5,0))</x:f>
        <x:v>-0.002853705432890319</x:v>
      </x:c>
      <x:c r="AG175" s="101" t="n">
        <x:f>INDEX('Market Data'!$U177:$AL177,1,MATCH("TLT",'Market Data'!$U$5:$AL$5,0))</x:f>
        <x:v>-0.005717683804836726</x:v>
      </x:c>
      <x:c r="AH175" s="101" t="n">
        <x:f>INDEX('Market Data'!$U177:$AL177,1,MATCH("HYG",'Market Data'!$U$5:$AL$5,0))</x:f>
        <x:v>-0.0017694563294803345</x:v>
      </x:c>
      <x:c r="AI175" s="101" t="n">
        <x:f>INDEX('Market Data'!$U177:$AL177,1,MATCH("GLD",'Market Data'!$U$5:$AL$5,0))</x:f>
        <x:v>0.009081369137713402</x:v>
      </x:c>
      <x:c r="AJ175" s="101" t="n">
        <x:f>INDEX('Market Data'!$U177:$AL177,1,MATCH("UUP",'Market Data'!$U$5:$AL$5,0))</x:f>
        <x:v>-0.00035727863392676085</x:v>
      </x:c>
      <x:c r="AK175" s="101" t="n">
        <x:f>INDEX('Market Data'!$U177:$AL177,1,MATCH("USO",'Market Data'!$U$5:$AL$5,0))</x:f>
        <x:v>0.02698077432268553</x:v>
      </x:c>
      <x:c r="AL175" s="101" t="n">
        <x:f>INDEX('Market Data'!$U177:$AL177,1,MATCH('Portfolio'!$D$20,'Market Data'!$U$5:$AL$5,0))</x:f>
        <x:v>-0.004647717444469568</x:v>
      </x:c>
      <x:c r="AM175" s="74" t="str"/>
      <x:c r="AN175" s="74"/>
      <x:c r="AO175" s="74"/>
      <x:c r="AP175" s="74"/>
      <x:c r="AQ175" s="74"/>
      <x:c r="AR175" s="74"/>
      <x:c r="AS175" s="74"/>
      <x:c r="AT175" s="11" t="n">
        <x:f>A175</x:f>
        <x:v>46274</x:v>
      </x:c>
      <x:c r="AU175" s="13" t="n">
        <x:f>B175</x:f>
        <x:v>0.0012168584525851928</x:v>
      </x:c>
      <x:c r="AV175" s="13" t="n">
        <x:f>'Market Data'!U177</x:f>
        <x:v>-0.004647717444469568</x:v>
      </x:c>
      <x:c r="AW175" s="13" t="n">
        <x:f>'Market Data'!W177-'Market Data'!U177</x:f>
        <x:v>-0.0090285936948018</x:v>
      </x:c>
      <x:c r="AX175" s="13" t="n">
        <x:f>'Market Data'!X177-'Market Data'!U177</x:f>
        <x:v>0.006591490091025665</x:v>
      </x:c>
      <x:c r="AY175" s="13" t="n">
        <x:f>'Market Data'!Y177-'Market Data'!U177</x:f>
        <x:v>0.004893699640970639</x:v>
      </x:c>
      <x:c r="AZ175" s="35" t="n">
        <x:f>AZ174*(1+AV175)</x:f>
        <x:v>1.1219047660208255</x:v>
      </x:c>
      <x:c r="BA175" s="35" t="n">
        <x:f>BA174*(1+AW175)</x:f>
        <x:v>1.047658014188599</x:v>
      </x:c>
      <x:c r="BB175" s="35" t="n">
        <x:f>BB174*(1+AX175)</x:f>
        <x:v>1.1021579882240662</x:v>
      </x:c>
      <x:c r="BC175" s="35" t="n">
        <x:f>BC174*(1+AY175)</x:f>
        <x:v>1.3145430909594047</x:v>
      </x:c>
      <x:c r="BG175" s="13" t="n">
        <x:f>0.5*AI175+0.5*AK175</x:f>
        <x:v>0.018031071730199466</x:v>
      </x:c>
      <x:c r="BH175" s="13" t="n">
        <x:f>0.5*AJ175-0.5*AG175</x:f>
        <x:v>0.0026802025854549827</x:v>
      </x:c>
    </x:row>
    <x:row r="176">
      <x:c r="A176" s="100" t="n">
        <x:f>'Market Data'!A178</x:f>
        <x:v>46275</x:v>
      </x:c>
      <x:c r="B176" s="101" t="n">
        <x:f>'Portfolio'!$F$6*INDEX('Market Data'!$U178:$AL178,1,MATCH('Portfolio'!$B$6,'Market Data'!$U$5:$AL$5,0))+'Portfolio'!$F$7*INDEX('Market Data'!$U178:$AL178,1,MATCH('Portfolio'!$B$7,'Market Data'!$U$5:$AL$5,0))+'Portfolio'!$F$8*INDEX('Market Data'!$U178:$AL178,1,MATCH('Portfolio'!$B$8,'Market Data'!$U$5:$AL$5,0))+'Portfolio'!$F$9*INDEX('Market Data'!$U178:$AL178,1,MATCH('Portfolio'!$B$9,'Market Data'!$U$5:$AL$5,0))+'Portfolio'!$F$10*INDEX('Market Data'!$U178:$AL178,1,MATCH('Portfolio'!$B$10,'Market Data'!$U$5:$AL$5,0))+'Portfolio'!$F$11*INDEX('Market Data'!$U178:$AL178,1,MATCH('Portfolio'!$B$11,'Market Data'!$U$5:$AL$5,0))+'Portfolio'!$F$12*INDEX('Market Data'!$U178:$AL178,1,MATCH('Portfolio'!$B$12,'Market Data'!$U$5:$AL$5,0))+'Portfolio'!$F$13*INDEX('Market Data'!$U178:$AL178,1,MATCH('Portfolio'!$B$13,'Market Data'!$U$5:$AL$5,0))</x:f>
        <x:v>-0.01727945896150191</x:v>
      </x:c>
      <x:c r="C176" s="101" t="n">
        <x:f>-'Portfolio'!$D$24*INDEX('Market Data'!$U178:$AL178,1,MATCH('Portfolio'!$D$20,'Market Data'!$U$5:$AL$5,0))</x:f>
        <x:v>0.00440890078944432</x:v>
      </x:c>
      <x:c r="D176" s="101" t="n">
        <x:f>B176+C176</x:f>
        <x:v>-0.012870558172057591</x:v>
      </x:c>
      <x:c r="E176" s="101" t="n">
        <x:f>'Market Data'!U178</x:f>
        <x:v>-0.005994275703456675</x:v>
      </x:c>
      <x:c r="F176" s="101" t="n">
        <x:f>'Market Data'!V178</x:f>
        <x:v>-0.010637845546144553</x:v>
      </x:c>
      <x:c r="G176" s="101" t="n">
        <x:f>'Market Data'!W178</x:f>
        <x:v>-0.01011561043545861</x:v>
      </x:c>
      <x:c r="H176" s="102" t="n">
        <x:f>H175*(1+B176)</x:f>
        <x:v>1.4027712075804404</x:v>
      </x:c>
      <x:c r="I176" s="102" t="n">
        <x:f>I175*(1+D176)</x:f>
        <x:v>1.3018220179524147</x:v>
      </x:c>
      <x:c r="J176" s="102" t="n">
        <x:f>J175*(1+E176)</x:f>
        <x:v>1.1151797595402746</x:v>
      </x:c>
      <x:c r="K176" s="102" t="n">
        <x:f>K175*(1+F176)</x:f>
        <x:v>1.1586041083868535</x:v>
      </x:c>
      <x:c r="L176" s="102" t="n">
        <x:f>L175*(1+G176)</x:f>
        <x:v>1.1612556307238115</x:v>
      </x:c>
      <x:c r="M176" s="102" t="n">
        <x:f>MAX(M175,H176)</x:f>
        <x:v>1.4433801715541796</x:v>
      </x:c>
      <x:c r="N176" s="98" t="n">
        <x:f>H176/M176-1</x:f>
        <x:v>-0.0281346278506881</x:v>
      </x:c>
      <x:c r="O176" s="102" t="n">
        <x:f>MAX(O175,I176)</x:f>
        <x:v>1.3276272834597476</x:v>
      </x:c>
      <x:c r="P176" s="98" t="n">
        <x:f>I176/O176-1</x:f>
        <x:v>-0.019437131059920176</x:v>
      </x:c>
      <x:c r="Q176" s="102" t="n">
        <x:f>MAX(Q175,J176)</x:f>
        <x:v>1.1446842510864765</x:v>
      </x:c>
      <x:c r="R176" s="98" t="n">
        <x:f>J176/Q176-1</x:f>
        <x:v>-0.025775222746532767</x:v>
      </x:c>
      <x:c r="S176" s="102" t="n">
        <x:f>MAX(S175,K176)</x:f>
        <x:v>1.2185229145369108</x:v>
      </x:c>
      <x:c r="T176" s="98" t="n">
        <x:f>K176/S176-1</x:f>
        <x:v>-0.04917331092852606</x:v>
      </x:c>
      <x:c r="U176" s="102" t="n">
        <x:f>MAX(U175,L176)</x:f>
        <x:v>1.23144760330064</x:v>
      </x:c>
      <x:c r="V176" s="98" t="n">
        <x:f>L176/U176-1</x:f>
        <x:v>-0.05699956083287139</x:v>
      </x:c>
      <x:c r="W176" s="101" t="n">
        <x:f>INDEX('Market Data'!$U178:$AL178,1,MATCH('Portfolio'!$B$6,'Market Data'!$U$5:$AL$5,0))</x:f>
        <x:v>-0.0226479169280428</x:v>
      </x:c>
      <x:c r="X176" s="101" t="n">
        <x:f>INDEX('Market Data'!$U178:$AL178,1,MATCH('Portfolio'!$B$7,'Market Data'!$U$5:$AL$5,0))</x:f>
        <x:v>-0.048999333926559974</x:v>
      </x:c>
      <x:c r="Y176" s="101" t="n">
        <x:f>INDEX('Market Data'!$U178:$AL178,1,MATCH('Portfolio'!$B$8,'Market Data'!$U$5:$AL$5,0))</x:f>
        <x:v>-0.01683658512225472</x:v>
      </x:c>
      <x:c r="Z176" s="101" t="n">
        <x:f>INDEX('Market Data'!$U178:$AL178,1,MATCH('Portfolio'!$B$9,'Market Data'!$U$5:$AL$5,0))</x:f>
        <x:v>-0.0010762766560892256</x:v>
      </x:c>
      <x:c r="AA176" s="101" t="n">
        <x:f>INDEX('Market Data'!$U178:$AL178,1,MATCH('Portfolio'!$B$10,'Market Data'!$U$5:$AL$5,0))</x:f>
        <x:v>-0.0032420679546322217</x:v>
      </x:c>
      <x:c r="AB176" s="101" t="n">
        <x:f>INDEX('Market Data'!$U178:$AL178,1,MATCH('Portfolio'!$B$11,'Market Data'!$U$5:$AL$5,0))</x:f>
        <x:v>-0.00024370785406035989</x:v>
      </x:c>
      <x:c r="AC176" s="101" t="n">
        <x:f>INDEX('Market Data'!$U178:$AL178,1,MATCH('Portfolio'!$B$12,'Market Data'!$U$5:$AL$5,0))</x:f>
        <x:v>-0.017329913589140267</x:v>
      </x:c>
      <x:c r="AD176" s="101" t="n">
        <x:f>INDEX('Market Data'!$U178:$AL178,1,MATCH('Portfolio'!$B$13,'Market Data'!$U$5:$AL$5,0))</x:f>
        <x:v>-0.005994275703456675</x:v>
      </x:c>
      <x:c r="AE176" s="101" t="n">
        <x:f>INDEX('Market Data'!$U178:$AL178,1,MATCH("SPY",'Market Data'!$U$5:$AL$5,0))</x:f>
        <x:v>-0.005994275703456675</x:v>
      </x:c>
      <x:c r="AF176" s="101" t="n">
        <x:f>INDEX('Market Data'!$U178:$AL178,1,MATCH("QQQ",'Market Data'!$U$5:$AL$5,0))</x:f>
        <x:v>-0.010637845546144553</x:v>
      </x:c>
      <x:c r="AG176" s="101" t="n">
        <x:f>INDEX('Market Data'!$U178:$AL178,1,MATCH("TLT",'Market Data'!$U$5:$AL$5,0))</x:f>
        <x:v>-0.011623694342551727</x:v>
      </x:c>
      <x:c r="AH176" s="101" t="n">
        <x:f>INDEX('Market Data'!$U178:$AL178,1,MATCH("HYG",'Market Data'!$U$5:$AL$5,0))</x:f>
        <x:v>-0.004558123512917733</x:v>
      </x:c>
      <x:c r="AI176" s="101" t="n">
        <x:f>INDEX('Market Data'!$U178:$AL178,1,MATCH("GLD",'Market Data'!$U$5:$AL$5,0))</x:f>
        <x:v>-0.017329913589140267</x:v>
      </x:c>
      <x:c r="AJ176" s="101" t="n">
        <x:f>INDEX('Market Data'!$U178:$AL178,1,MATCH("UUP",'Market Data'!$U$5:$AL$5,0))</x:f>
        <x:v>0.0017870316378563178</x:v>
      </x:c>
      <x:c r="AK176" s="101" t="n">
        <x:f>INDEX('Market Data'!$U178:$AL178,1,MATCH("USO",'Market Data'!$U$5:$AL$5,0))</x:f>
        <x:v>0.05607790620560715</x:v>
      </x:c>
      <x:c r="AL176" s="101" t="n">
        <x:f>INDEX('Market Data'!$U178:$AL178,1,MATCH('Portfolio'!$D$20,'Market Data'!$U$5:$AL$5,0))</x:f>
        <x:v>-0.005994275703456675</x:v>
      </x:c>
      <x:c r="AM176" s="74" t="str"/>
      <x:c r="AN176" s="74"/>
      <x:c r="AO176" s="74"/>
      <x:c r="AP176" s="74"/>
      <x:c r="AQ176" s="74"/>
      <x:c r="AR176" s="74"/>
      <x:c r="AS176" s="74"/>
      <x:c r="AT176" s="11" t="n">
        <x:f>A176</x:f>
        <x:v>46275</x:v>
      </x:c>
      <x:c r="AU176" s="13" t="n">
        <x:f>B176</x:f>
        <x:v>-0.01727945896150191</x:v>
      </x:c>
      <x:c r="AV176" s="13" t="n">
        <x:f>'Market Data'!U178</x:f>
        <x:v>-0.005994275703456675</x:v>
      </x:c>
      <x:c r="AW176" s="13" t="n">
        <x:f>'Market Data'!W178-'Market Data'!U178</x:f>
        <x:v>-0.0041213347320019356</x:v>
      </x:c>
      <x:c r="AX176" s="13" t="n">
        <x:f>'Market Data'!X178-'Market Data'!U178</x:f>
        <x:v>-0.013857769257284547</x:v>
      </x:c>
      <x:c r="AY176" s="13" t="n">
        <x:f>'Market Data'!Y178-'Market Data'!U178</x:f>
        <x:v>-0.005860115722148618</x:v>
      </x:c>
      <x:c r="AZ176" s="35" t="n">
        <x:f>AZ175*(1+AV176)</x:f>
        <x:v>1.1151797595402746</x:v>
      </x:c>
      <x:c r="BA176" s="35" t="n">
        <x:f>BA175*(1+AW176)</x:f>
        <x:v>1.0433402648274632</x:v>
      </x:c>
      <x:c r="BB176" s="35" t="n">
        <x:f>BB175*(1+AX176)</x:f>
        <x:v>1.0868845371381841</x:v>
      </x:c>
      <x:c r="BC176" s="35" t="n">
        <x:f>BC175*(1+AY176)</x:f>
        <x:v>1.3068397163246317</x:v>
      </x:c>
      <x:c r="BG176" s="13" t="n">
        <x:f>0.5*AI176+0.5*AK176</x:f>
        <x:v>0.019373996308233443</x:v>
      </x:c>
      <x:c r="BH176" s="13" t="n">
        <x:f>0.5*AJ176-0.5*AG176</x:f>
        <x:v>0.006705362990204022</x:v>
      </x:c>
    </x:row>
    <x:row r="177">
      <x:c r="A177" s="100" t="n">
        <x:f>'Market Data'!A179</x:f>
        <x:v>46276</x:v>
      </x:c>
      <x:c r="B177" s="101" t="n">
        <x:f>'Portfolio'!$F$6*INDEX('Market Data'!$U179:$AL179,1,MATCH('Portfolio'!$B$6,'Market Data'!$U$5:$AL$5,0))+'Portfolio'!$F$7*INDEX('Market Data'!$U179:$AL179,1,MATCH('Portfolio'!$B$7,'Market Data'!$U$5:$AL$5,0))+'Portfolio'!$F$8*INDEX('Market Data'!$U179:$AL179,1,MATCH('Portfolio'!$B$8,'Market Data'!$U$5:$AL$5,0))+'Portfolio'!$F$9*INDEX('Market Data'!$U179:$AL179,1,MATCH('Portfolio'!$B$9,'Market Data'!$U$5:$AL$5,0))+'Portfolio'!$F$10*INDEX('Market Data'!$U179:$AL179,1,MATCH('Portfolio'!$B$10,'Market Data'!$U$5:$AL$5,0))+'Portfolio'!$F$11*INDEX('Market Data'!$U179:$AL179,1,MATCH('Portfolio'!$B$11,'Market Data'!$U$5:$AL$5,0))+'Portfolio'!$F$12*INDEX('Market Data'!$U179:$AL179,1,MATCH('Portfolio'!$B$12,'Market Data'!$U$5:$AL$5,0))+'Portfolio'!$F$13*INDEX('Market Data'!$U179:$AL179,1,MATCH('Portfolio'!$B$13,'Market Data'!$U$5:$AL$5,0))</x:f>
        <x:v>0.001640996163949502</x:v>
      </x:c>
      <x:c r="C177" s="101" t="n">
        <x:f>-'Portfolio'!$D$24*INDEX('Market Data'!$U179:$AL179,1,MATCH('Portfolio'!$D$20,'Market Data'!$U$5:$AL$5,0))</x:f>
        <x:v>-0.006269781588408469</x:v>
      </x:c>
      <x:c r="D177" s="101" t="n">
        <x:f>B177+C177</x:f>
        <x:v>-0.004628785424458967</x:v>
      </x:c>
      <x:c r="E177" s="101" t="n">
        <x:f>'Market Data'!U179</x:f>
        <x:v>0.008524301461116268</x:v>
      </x:c>
      <x:c r="F177" s="101" t="n">
        <x:f>'Market Data'!V179</x:f>
        <x:v>0.008734428904149771</x:v>
      </x:c>
      <x:c r="G177" s="101" t="n">
        <x:f>'Market Data'!W179</x:f>
        <x:v>0.004136322855456953</x:v>
      </x:c>
      <x:c r="H177" s="102" t="n">
        <x:f>H176*(1+B177)</x:f>
        <x:v>1.4050731497509785</x:v>
      </x:c>
      <x:c r="I177" s="102" t="n">
        <x:f>I176*(1+D177)</x:f>
        <x:v>1.2957961631704769</x:v>
      </x:c>
      <x:c r="J177" s="102" t="n">
        <x:f>J176*(1+E177)</x:f>
        <x:v>1.124685887993931</x:v>
      </x:c>
      <x:c r="K177" s="102" t="n">
        <x:f>K176*(1+F177)</x:f>
        <x:v>1.1687238535996143</x:v>
      </x:c>
      <x:c r="L177" s="102" t="n">
        <x:f>L176*(1+G177)</x:f>
        <x:v>1.1660589589302026</x:v>
      </x:c>
      <x:c r="M177" s="102" t="n">
        <x:f>MAX(M176,H177)</x:f>
        <x:v>1.4433801715541796</x:v>
      </x:c>
      <x:c r="N177" s="98" t="n">
        <x:f>H177/M177-1</x:f>
        <x:v>-0.026539800503115885</x:v>
      </x:c>
      <x:c r="O177" s="102" t="n">
        <x:f>MAX(O176,I177)</x:f>
        <x:v>1.3276272834597476</x:v>
      </x:c>
      <x:c r="P177" s="98" t="n">
        <x:f>I177/O177-1</x:f>
        <x:v>-0.023975946175435636</x:v>
      </x:c>
      <x:c r="Q177" s="102" t="n">
        <x:f>MAX(Q176,J177)</x:f>
        <x:v>1.1446842510864765</x:v>
      </x:c>
      <x:c r="R177" s="98" t="n">
        <x:f>J177/Q177-1</x:f>
        <x:v>-0.01747063705433538</x:v>
      </x:c>
      <x:c r="S177" s="102" t="n">
        <x:f>MAX(S176,K177)</x:f>
        <x:v>1.2185229145369108</x:v>
      </x:c>
      <x:c r="T177" s="98" t="n">
        <x:f>K177/S177-1</x:f>
        <x:v>-0.04086838281266314</x:v>
      </x:c>
      <x:c r="U177" s="102" t="n">
        <x:f>MAX(U176,L177)</x:f>
        <x:v>1.23144760330064</x:v>
      </x:c>
      <x:c r="V177" s="98" t="n">
        <x:f>L177/U177-1</x:f>
        <x:v>-0.05309900656363842</x:v>
      </x:c>
      <x:c r="W177" s="101" t="n">
        <x:f>INDEX('Market Data'!$U179:$AL179,1,MATCH('Portfolio'!$B$6,'Market Data'!$U$5:$AL$5,0))</x:f>
        <x:v>-0.00032060507429509943</x:v>
      </x:c>
      <x:c r="X177" s="101" t="n">
        <x:f>INDEX('Market Data'!$U179:$AL179,1,MATCH('Portfolio'!$B$7,'Market Data'!$U$5:$AL$5,0))</x:f>
        <x:v>-0.0021996536130989286</x:v>
      </x:c>
      <x:c r="Y177" s="101" t="n">
        <x:f>INDEX('Market Data'!$U179:$AL179,1,MATCH('Portfolio'!$B$8,'Market Data'!$U$5:$AL$5,0))</x:f>
        <x:v>0.012172007456877187</x:v>
      </x:c>
      <x:c r="Z177" s="101" t="n">
        <x:f>INDEX('Market Data'!$U179:$AL179,1,MATCH('Portfolio'!$B$9,'Market Data'!$U$5:$AL$5,0))</x:f>
        <x:v>-0.006500488716050801</x:v>
      </x:c>
      <x:c r="AA177" s="101" t="n">
        <x:f>INDEX('Market Data'!$U179:$AL179,1,MATCH('Portfolio'!$B$10,'Market Data'!$U$5:$AL$5,0))</x:f>
        <x:v>0.007551797279588657</x:v>
      </x:c>
      <x:c r="AB177" s="101" t="n">
        <x:f>INDEX('Market Data'!$U179:$AL179,1,MATCH('Portfolio'!$B$11,'Market Data'!$U$5:$AL$5,0))</x:f>
        <x:v>0.0026485678267527124</x:v>
      </x:c>
      <x:c r="AC177" s="101" t="n">
        <x:f>INDEX('Market Data'!$U179:$AL179,1,MATCH('Portfolio'!$B$12,'Market Data'!$U$5:$AL$5,0))</x:f>
        <x:v>0.006080340476276369</x:v>
      </x:c>
      <x:c r="AD177" s="101" t="n">
        <x:f>INDEX('Market Data'!$U179:$AL179,1,MATCH('Portfolio'!$B$13,'Market Data'!$U$5:$AL$5,0))</x:f>
        <x:v>0.008524301461116268</x:v>
      </x:c>
      <x:c r="AE177" s="101" t="n">
        <x:f>INDEX('Market Data'!$U179:$AL179,1,MATCH("SPY",'Market Data'!$U$5:$AL$5,0))</x:f>
        <x:v>0.008524301461116268</x:v>
      </x:c>
      <x:c r="AF177" s="101" t="n">
        <x:f>INDEX('Market Data'!$U179:$AL179,1,MATCH("QQQ",'Market Data'!$U$5:$AL$5,0))</x:f>
        <x:v>0.008734428904149771</x:v>
      </x:c>
      <x:c r="AG177" s="101" t="n">
        <x:f>INDEX('Market Data'!$U179:$AL179,1,MATCH("TLT",'Market Data'!$U$5:$AL$5,0))</x:f>
        <x:v>0.0011141862917212197</x:v>
      </x:c>
      <x:c r="AH177" s="101" t="n">
        <x:f>INDEX('Market Data'!$U179:$AL179,1,MATCH("HYG",'Market Data'!$U$5:$AL$5,0))</x:f>
        <x:v>-0.0002544425306804099</x:v>
      </x:c>
      <x:c r="AI177" s="101" t="n">
        <x:f>INDEX('Market Data'!$U179:$AL179,1,MATCH("GLD",'Market Data'!$U$5:$AL$5,0))</x:f>
        <x:v>0.006080340476276369</x:v>
      </x:c>
      <x:c r="AJ177" s="101" t="n">
        <x:f>INDEX('Market Data'!$U179:$AL179,1,MATCH("UUP",'Market Data'!$U$5:$AL$5,0))</x:f>
        <x:v>0.001427007035278649</x:v>
      </x:c>
      <x:c r="AK177" s="101" t="n">
        <x:f>INDEX('Market Data'!$U179:$AL179,1,MATCH("USO",'Market Data'!$U$5:$AL$5,0))</x:f>
        <x:v>-0.02197253996110826</x:v>
      </x:c>
      <x:c r="AL177" s="101" t="n">
        <x:f>INDEX('Market Data'!$U179:$AL179,1,MATCH('Portfolio'!$D$20,'Market Data'!$U$5:$AL$5,0))</x:f>
        <x:v>0.008524301461116268</x:v>
      </x:c>
      <x:c r="AM177" s="74" t="str"/>
      <x:c r="AN177" s="74"/>
      <x:c r="AO177" s="74"/>
      <x:c r="AP177" s="74"/>
      <x:c r="AQ177" s="74"/>
      <x:c r="AR177" s="74"/>
      <x:c r="AS177" s="74"/>
      <x:c r="AT177" s="11" t="n">
        <x:f>A177</x:f>
        <x:v>46276</x:v>
      </x:c>
      <x:c r="AU177" s="13" t="n">
        <x:f>B177</x:f>
        <x:v>0.001640996163949502</x:v>
      </x:c>
      <x:c r="AV177" s="13" t="n">
        <x:f>'Market Data'!U179</x:f>
        <x:v>0.008524301461116268</x:v>
      </x:c>
      <x:c r="AW177" s="13" t="n">
        <x:f>'Market Data'!W179-'Market Data'!U179</x:f>
        <x:v>-0.004387978605659315</x:v>
      </x:c>
      <x:c r="AX177" s="13" t="n">
        <x:f>'Market Data'!X179-'Market Data'!U179</x:f>
        <x:v>0.004307726195347028</x:v>
      </x:c>
      <x:c r="AY177" s="13" t="n">
        <x:f>'Market Data'!Y179-'Market Data'!U179</x:f>
        <x:v>0.0029247231036344523</x:v>
      </x:c>
      <x:c r="AZ177" s="35" t="n">
        <x:f>AZ176*(1+AV177)</x:f>
        <x:v>1.124685887993931</x:v>
      </x:c>
      <x:c r="BA177" s="35" t="n">
        <x:f>BA176*(1+AW177)</x:f>
        <x:v>1.0387621100669775</x:v>
      </x:c>
      <x:c r="BB177" s="35" t="n">
        <x:f>BB176*(1+AX177)</x:f>
        <x:v>1.0915665381301318</x:v>
      </x:c>
      <x:c r="BC177" s="35" t="n">
        <x:f>BC176*(1+AY177)</x:f>
        <x:v>1.3106618606357134</x:v>
      </x:c>
      <x:c r="BG177" s="13" t="n">
        <x:f>0.5*AI177+0.5*AK177</x:f>
        <x:v>-0.007946099742415946</x:v>
      </x:c>
      <x:c r="BH177" s="13" t="n">
        <x:f>0.5*AJ177-0.5*AG177</x:f>
        <x:v>0.00015641037177871464</x:v>
      </x:c>
    </x:row>
    <x:row r="178">
      <x:c r="A178" s="100" t="n">
        <x:f>'Market Data'!A180</x:f>
        <x:v>46279</x:v>
      </x:c>
      <x:c r="B178" s="101" t="n">
        <x:f>'Portfolio'!$F$6*INDEX('Market Data'!$U180:$AL180,1,MATCH('Portfolio'!$B$6,'Market Data'!$U$5:$AL$5,0))+'Portfolio'!$F$7*INDEX('Market Data'!$U180:$AL180,1,MATCH('Portfolio'!$B$7,'Market Data'!$U$5:$AL$5,0))+'Portfolio'!$F$8*INDEX('Market Data'!$U180:$AL180,1,MATCH('Portfolio'!$B$8,'Market Data'!$U$5:$AL$5,0))+'Portfolio'!$F$9*INDEX('Market Data'!$U180:$AL180,1,MATCH('Portfolio'!$B$9,'Market Data'!$U$5:$AL$5,0))+'Portfolio'!$F$10*INDEX('Market Data'!$U180:$AL180,1,MATCH('Portfolio'!$B$10,'Market Data'!$U$5:$AL$5,0))+'Portfolio'!$F$11*INDEX('Market Data'!$U180:$AL180,1,MATCH('Portfolio'!$B$11,'Market Data'!$U$5:$AL$5,0))+'Portfolio'!$F$12*INDEX('Market Data'!$U180:$AL180,1,MATCH('Portfolio'!$B$12,'Market Data'!$U$5:$AL$5,0))+'Portfolio'!$F$13*INDEX('Market Data'!$U180:$AL180,1,MATCH('Portfolio'!$B$13,'Market Data'!$U$5:$AL$5,0))</x:f>
        <x:v>-0.019126583403365642</x:v>
      </x:c>
      <x:c r="C178" s="101" t="n">
        <x:f>-'Portfolio'!$D$24*INDEX('Market Data'!$U180:$AL180,1,MATCH('Portfolio'!$D$20,'Market Data'!$U$5:$AL$5,0))</x:f>
        <x:v>0.0032816287646592656</x:v>
      </x:c>
      <x:c r="D178" s="101" t="n">
        <x:f>B178+C178</x:f>
        <x:v>-0.015844954638706377</x:v>
      </x:c>
      <x:c r="E178" s="101" t="n">
        <x:f>'Market Data'!U180</x:f>
        <x:v>-0.004461653484890693</x:v>
      </x:c>
      <x:c r="F178" s="101" t="n">
        <x:f>'Market Data'!V180</x:f>
        <x:v>-0.007973383180531979</x:v>
      </x:c>
      <x:c r="G178" s="101" t="n">
        <x:f>'Market Data'!W180</x:f>
        <x:v>-0.003392401507823495</x:v>
      </x:c>
      <x:c r="H178" s="102" t="n">
        <x:f>H177*(1+B178)</x:f>
        <x:v>1.3781989009644369</x:v>
      </x:c>
      <x:c r="I178" s="102" t="n">
        <x:f>I177*(1+D178)</x:f>
        <x:v>1.2752643317440309</x:v>
      </x:c>
      <x:c r="J178" s="102" t="n">
        <x:f>J177*(1+E178)</x:f>
        <x:v>1.1196679292823555</x:v>
      </x:c>
      <x:c r="K178" s="102" t="n">
        <x:f>K177*(1+F178)</x:f>
        <x:v>1.1594051704826367</x:v>
      </x:c>
      <x:c r="L178" s="102" t="n">
        <x:f>L177*(1+G178)</x:f>
        <x:v>1.1621032187597167</x:v>
      </x:c>
      <x:c r="M178" s="102" t="n">
        <x:f>MAX(M177,H178)</x:f>
        <x:v>1.4433801715541796</x:v>
      </x:c>
      <x:c r="N178" s="98" t="n">
        <x:f>H178/M178-1</x:f>
        <x:v>-0.045158768198649946</x:v>
      </x:c>
      <x:c r="O178" s="102" t="n">
        <x:f>MAX(O177,I178)</x:f>
        <x:v>1.3276272834597476</x:v>
      </x:c>
      <x:c r="P178" s="98" t="n">
        <x:f>I178/O178-1</x:f>
        <x:v>-0.03944100303457221</x:v>
      </x:c>
      <x:c r="Q178" s="102" t="n">
        <x:f>MAX(Q177,J178)</x:f>
        <x:v>1.1446842510864765</x:v>
      </x:c>
      <x:c r="R178" s="98" t="n">
        <x:f>J178/Q178-1</x:f>
        <x:v>-0.02185434261052932</x:v>
      </x:c>
      <x:c r="S178" s="102" t="n">
        <x:f>MAX(S177,K178)</x:f>
        <x:v>1.2185229145369108</x:v>
      </x:c>
      <x:c r="T178" s="98" t="n">
        <x:f>K178/S178-1</x:f>
        <x:v>-0.048515906717060964</x:v>
      </x:c>
      <x:c r="U178" s="102" t="n">
        <x:f>MAX(U177,L178)</x:f>
        <x:v>1.23144760330064</x:v>
      </x:c>
      <x:c r="V178" s="98" t="n">
        <x:f>L178/U178-1</x:f>
        <x:v>-0.05631127492153154</x:v>
      </x:c>
      <x:c r="W178" s="101" t="n">
        <x:f>INDEX('Market Data'!$U180:$AL180,1,MATCH('Portfolio'!$B$6,'Market Data'!$U$5:$AL$5,0))</x:f>
        <x:v>-0.03357912317427003</x:v>
      </x:c>
      <x:c r="X178" s="101" t="n">
        <x:f>INDEX('Market Data'!$U180:$AL180,1,MATCH('Portfolio'!$B$7,'Market Data'!$U$5:$AL$5,0))</x:f>
        <x:v>-0.05252956130238706</x:v>
      </x:c>
      <x:c r="Y178" s="101" t="n">
        <x:f>INDEX('Market Data'!$U180:$AL180,1,MATCH('Portfolio'!$B$8,'Market Data'!$U$5:$AL$5,0))</x:f>
        <x:v>-0.03515369823974068</x:v>
      </x:c>
      <x:c r="Z178" s="101" t="n">
        <x:f>INDEX('Market Data'!$U180:$AL180,1,MATCH('Portfolio'!$B$9,'Market Data'!$U$5:$AL$5,0))</x:f>
        <x:v>0.020238486253659094</x:v>
      </x:c>
      <x:c r="AA178" s="101" t="n">
        <x:f>INDEX('Market Data'!$U180:$AL180,1,MATCH('Portfolio'!$B$10,'Market Data'!$U$5:$AL$5,0))</x:f>
        <x:v>-0.017123784957437937</x:v>
      </x:c>
      <x:c r="AB178" s="101" t="n">
        <x:f>INDEX('Market Data'!$U180:$AL180,1,MATCH('Portfolio'!$B$11,'Market Data'!$U$5:$AL$5,0))</x:f>
        <x:v>0.01562822961420296</x:v>
      </x:c>
      <x:c r="AC178" s="101" t="n">
        <x:f>INDEX('Market Data'!$U180:$AL180,1,MATCH('Portfolio'!$B$12,'Market Data'!$U$5:$AL$5,0))</x:f>
        <x:v>-0.01487070952969316</x:v>
      </x:c>
      <x:c r="AD178" s="101" t="n">
        <x:f>INDEX('Market Data'!$U180:$AL180,1,MATCH('Portfolio'!$B$13,'Market Data'!$U$5:$AL$5,0))</x:f>
        <x:v>-0.004461653484890693</x:v>
      </x:c>
      <x:c r="AE178" s="101" t="n">
        <x:f>INDEX('Market Data'!$U180:$AL180,1,MATCH("SPY",'Market Data'!$U$5:$AL$5,0))</x:f>
        <x:v>-0.004461653484890693</x:v>
      </x:c>
      <x:c r="AF178" s="101" t="n">
        <x:f>INDEX('Market Data'!$U180:$AL180,1,MATCH("QQQ",'Market Data'!$U$5:$AL$5,0))</x:f>
        <x:v>-0.007973383180531979</x:v>
      </x:c>
      <x:c r="AG178" s="101" t="n">
        <x:f>INDEX('Market Data'!$U180:$AL180,1,MATCH("TLT",'Market Data'!$U$5:$AL$5,0))</x:f>
        <x:v>0.0007419012805249814</x:v>
      </x:c>
      <x:c r="AH178" s="101" t="n">
        <x:f>INDEX('Market Data'!$U180:$AL180,1,MATCH("HYG",'Market Data'!$U$5:$AL$5,0))</x:f>
        <x:v>-0.0008905813763757653</x:v>
      </x:c>
      <x:c r="AI178" s="101" t="n">
        <x:f>INDEX('Market Data'!$U180:$AL180,1,MATCH("GLD",'Market Data'!$U$5:$AL$5,0))</x:f>
        <x:v>-0.01487070952969316</x:v>
      </x:c>
      <x:c r="AJ178" s="101" t="n">
        <x:f>INDEX('Market Data'!$U180:$AL180,1,MATCH("UUP",'Market Data'!$U$5:$AL$5,0))</x:f>
        <x:v>0.003562535894439778</x:v>
      </x:c>
      <x:c r="AK178" s="101" t="n">
        <x:f>INDEX('Market Data'!$U180:$AL180,1,MATCH("USO",'Market Data'!$U$5:$AL$5,0))</x:f>
        <x:v>0.011362232633793212</x:v>
      </x:c>
      <x:c r="AL178" s="101" t="n">
        <x:f>INDEX('Market Data'!$U180:$AL180,1,MATCH('Portfolio'!$D$20,'Market Data'!$U$5:$AL$5,0))</x:f>
        <x:v>-0.004461653484890693</x:v>
      </x:c>
      <x:c r="AM178" s="74" t="str"/>
      <x:c r="AN178" s="74"/>
      <x:c r="AO178" s="74"/>
      <x:c r="AP178" s="74"/>
      <x:c r="AQ178" s="74"/>
      <x:c r="AR178" s="74"/>
      <x:c r="AS178" s="74"/>
      <x:c r="AT178" s="11" t="n">
        <x:f>A178</x:f>
        <x:v>46279</x:v>
      </x:c>
      <x:c r="AU178" s="13" t="n">
        <x:f>B178</x:f>
        <x:v>-0.019126583403365642</x:v>
      </x:c>
      <x:c r="AV178" s="13" t="n">
        <x:f>'Market Data'!U180</x:f>
        <x:v>-0.004461653484890693</x:v>
      </x:c>
      <x:c r="AW178" s="13" t="n">
        <x:f>'Market Data'!W180-'Market Data'!U180</x:f>
        <x:v>0.0010692519770671982</x:v>
      </x:c>
      <x:c r="AX178" s="13" t="n">
        <x:f>'Market Data'!X180-'Market Data'!U180</x:f>
        <x:v>-0.019444006238534928</x:v>
      </x:c>
      <x:c r="AY178" s="13" t="n">
        <x:f>'Market Data'!Y180-'Market Data'!U180</x:f>
        <x:v>-0.008088199783877315</x:v>
      </x:c>
      <x:c r="AZ178" s="35" t="n">
        <x:f>AZ177*(1+AV178)</x:f>
        <x:v>1.1196679292823555</x:v>
      </x:c>
      <x:c r="BA178" s="35" t="n">
        <x:f>BA177*(1+AW178)</x:f>
        <x:v>1.0398728085068691</x:v>
      </x:c>
      <x:c r="BB178" s="35" t="n">
        <x:f>BB177*(1+AX178)</x:f>
        <x:v>1.0703421115529537</x:v>
      </x:c>
      <x:c r="BC178" s="35" t="n">
        <x:f>BC177*(1+AY178)</x:f>
        <x:v>1.3000609656577835</x:v>
      </x:c>
      <x:c r="BG178" s="13" t="n">
        <x:f>0.5*AI178+0.5*AK178</x:f>
        <x:v>-0.001754238447949974</x:v>
      </x:c>
      <x:c r="BH178" s="13" t="n">
        <x:f>0.5*AJ178-0.5*AG178</x:f>
        <x:v>0.0014103173069573982</x:v>
      </x:c>
    </x:row>
    <x:row r="179">
      <x:c r="A179" s="100" t="n">
        <x:f>'Market Data'!A181</x:f>
        <x:v>46280</x:v>
      </x:c>
      <x:c r="B179" s="101" t="n">
        <x:f>'Portfolio'!$F$6*INDEX('Market Data'!$U181:$AL181,1,MATCH('Portfolio'!$B$6,'Market Data'!$U$5:$AL$5,0))+'Portfolio'!$F$7*INDEX('Market Data'!$U181:$AL181,1,MATCH('Portfolio'!$B$7,'Market Data'!$U$5:$AL$5,0))+'Portfolio'!$F$8*INDEX('Market Data'!$U181:$AL181,1,MATCH('Portfolio'!$B$8,'Market Data'!$U$5:$AL$5,0))+'Portfolio'!$F$9*INDEX('Market Data'!$U181:$AL181,1,MATCH('Portfolio'!$B$9,'Market Data'!$U$5:$AL$5,0))+'Portfolio'!$F$10*INDEX('Market Data'!$U181:$AL181,1,MATCH('Portfolio'!$B$10,'Market Data'!$U$5:$AL$5,0))+'Portfolio'!$F$11*INDEX('Market Data'!$U181:$AL181,1,MATCH('Portfolio'!$B$11,'Market Data'!$U$5:$AL$5,0))+'Portfolio'!$F$12*INDEX('Market Data'!$U181:$AL181,1,MATCH('Portfolio'!$B$12,'Market Data'!$U$5:$AL$5,0))+'Portfolio'!$F$13*INDEX('Market Data'!$U181:$AL181,1,MATCH('Portfolio'!$B$13,'Market Data'!$U$5:$AL$5,0))</x:f>
        <x:v>-0.0006772484354475239</x:v>
      </x:c>
      <x:c r="C179" s="101" t="n">
        <x:f>-'Portfolio'!$D$24*INDEX('Market Data'!$U181:$AL181,1,MATCH('Portfolio'!$D$20,'Market Data'!$U$5:$AL$5,0))</x:f>
        <x:v>0.003373641340180229</x:v>
      </x:c>
      <x:c r="D179" s="101" t="n">
        <x:f>B179+C179</x:f>
        <x:v>0.002696392904732705</x:v>
      </x:c>
      <x:c r="E179" s="101" t="n">
        <x:f>'Market Data'!U181</x:f>
        <x:v>-0.004586752409134642</x:v>
      </x:c>
      <x:c r="F179" s="101" t="n">
        <x:f>'Market Data'!V181</x:f>
        <x:v>-0.006542788426574742</x:v>
      </x:c>
      <x:c r="G179" s="101" t="n">
        <x:f>'Market Data'!W181</x:f>
        <x:v>-0.007034367557846699</x:v>
      </x:c>
      <x:c r="H179" s="102" t="n">
        <x:f>H178*(1+B179)</x:f>
        <x:v>1.3772655179150233</x:v>
      </x:c>
      <x:c r="I179" s="102" t="n">
        <x:f>I178*(1+D179)</x:f>
        <x:v>1.2787029454398042</x:v>
      </x:c>
      <x:c r="J179" s="102" t="n">
        <x:f>J178*(1+E179)</x:f>
        <x:v>1.114532289710289</x:v>
      </x:c>
      <x:c r="K179" s="102" t="n">
        <x:f>K178*(1+F179)</x:f>
        <x:v>1.151819427751492</x:v>
      </x:c>
      <x:c r="L179" s="102" t="n">
        <x:f>L178*(1+G179)</x:f>
        <x:v>1.153928557578804</x:v>
      </x:c>
      <x:c r="M179" s="102" t="n">
        <x:f>MAX(M178,H179)</x:f>
        <x:v>1.4433801715541796</x:v>
      </x:c>
      <x:c r="N179" s="98" t="n">
        <x:f>H179/M179-1</x:f>
        <x:v>-0.04580543292898809</x:v>
      </x:c>
      <x:c r="O179" s="102" t="n">
        <x:f>MAX(O178,I179)</x:f>
        <x:v>1.3276272834597476</x:v>
      </x:c>
      <x:c r="P179" s="98" t="n">
        <x:f>I179/O179-1</x:f>
        <x:v>-0.03685095857057741</x:v>
      </x:c>
      <x:c r="Q179" s="102" t="n">
        <x:f>MAX(Q178,J179)</x:f>
        <x:v>1.1446842510864765</x:v>
      </x:c>
      <x:c r="R179" s="98" t="n">
        <x:f>J179/Q179-1</x:f>
        <x:v>-0.026340854561044957</x:v>
      </x:c>
      <x:c r="S179" s="102" t="n">
        <x:f>MAX(S178,K179)</x:f>
        <x:v>1.2185229145369108</x:v>
      </x:c>
      <x:c r="T179" s="98" t="n">
        <x:f>K179/S179-1</x:f>
        <x:v>-0.05474126583066263</x:v>
      </x:c>
      <x:c r="U179" s="102" t="n">
        <x:f>MAX(U178,L179)</x:f>
        <x:v>1.23144760330064</x:v>
      </x:c>
      <x:c r="V179" s="98" t="n">
        <x:f>L179/U179-1</x:f>
        <x:v>-0.06294952827392919</x:v>
      </x:c>
      <x:c r="W179" s="101" t="n">
        <x:f>INDEX('Market Data'!$U181:$AL181,1,MATCH('Portfolio'!$B$6,'Market Data'!$U$5:$AL$5,0))</x:f>
        <x:v>0.005735643802473378</x:v>
      </x:c>
      <x:c r="X179" s="101" t="n">
        <x:f>INDEX('Market Data'!$U181:$AL181,1,MATCH('Portfolio'!$B$7,'Market Data'!$U$5:$AL$5,0))</x:f>
        <x:v>0.00386345267564403</x:v>
      </x:c>
      <x:c r="Y179" s="101" t="n">
        <x:f>INDEX('Market Data'!$U181:$AL181,1,MATCH('Portfolio'!$B$8,'Market Data'!$U$5:$AL$5,0))</x:f>
        <x:v>-0.010191129241948316</x:v>
      </x:c>
      <x:c r="Z179" s="101" t="n">
        <x:f>INDEX('Market Data'!$U181:$AL181,1,MATCH('Portfolio'!$B$9,'Market Data'!$U$5:$AL$5,0))</x:f>
        <x:v>-0.0019064236299155546</x:v>
      </x:c>
      <x:c r="AA179" s="101" t="n">
        <x:f>INDEX('Market Data'!$U181:$AL181,1,MATCH('Portfolio'!$B$10,'Market Data'!$U$5:$AL$5,0))</x:f>
        <x:v>0.006740311651817432</x:v>
      </x:c>
      <x:c r="AB179" s="101" t="n">
        <x:f>INDEX('Market Data'!$U181:$AL181,1,MATCH('Portfolio'!$B$11,'Market Data'!$U$5:$AL$5,0))</x:f>
        <x:v>-0.01910959514184296</x:v>
      </x:c>
      <x:c r="AC179" s="101" t="n">
        <x:f>INDEX('Market Data'!$U181:$AL181,1,MATCH('Portfolio'!$B$12,'Market Data'!$U$5:$AL$5,0))</x:f>
        <x:v>0.0033346847846598138</x:v>
      </x:c>
      <x:c r="AD179" s="101" t="n">
        <x:f>INDEX('Market Data'!$U181:$AL181,1,MATCH('Portfolio'!$B$13,'Market Data'!$U$5:$AL$5,0))</x:f>
        <x:v>-0.004586752409134642</x:v>
      </x:c>
      <x:c r="AE179" s="101" t="n">
        <x:f>INDEX('Market Data'!$U181:$AL181,1,MATCH("SPY",'Market Data'!$U$5:$AL$5,0))</x:f>
        <x:v>-0.004586752409134642</x:v>
      </x:c>
      <x:c r="AF179" s="101" t="n">
        <x:f>INDEX('Market Data'!$U181:$AL181,1,MATCH("QQQ",'Market Data'!$U$5:$AL$5,0))</x:f>
        <x:v>-0.006542788426574742</x:v>
      </x:c>
      <x:c r="AG179" s="101" t="n">
        <x:f>INDEX('Market Data'!$U181:$AL181,1,MATCH("TLT",'Market Data'!$U$5:$AL$5,0))</x:f>
        <x:v>-0.002718413689281274</x:v>
      </x:c>
      <x:c r="AH179" s="101" t="n">
        <x:f>INDEX('Market Data'!$U181:$AL181,1,MATCH("HYG",'Market Data'!$U$5:$AL$5,0))</x:f>
        <x:v>-0.0019101175119138336</x:v>
      </x:c>
      <x:c r="AI179" s="101" t="n">
        <x:f>INDEX('Market Data'!$U181:$AL181,1,MATCH("GLD",'Market Data'!$U$5:$AL$5,0))</x:f>
        <x:v>0.0033346847846598138</x:v>
      </x:c>
      <x:c r="AJ179" s="101" t="n">
        <x:f>INDEX('Market Data'!$U181:$AL181,1,MATCH("UUP",'Market Data'!$U$5:$AL$5,0))</x:f>
        <x:v>0.0017749107889646343</x:v>
      </x:c>
      <x:c r="AK179" s="101" t="n">
        <x:f>INDEX('Market Data'!$U181:$AL181,1,MATCH("USO",'Market Data'!$U$5:$AL$5,0))</x:f>
        <x:v>0.033192881569553245</x:v>
      </x:c>
      <x:c r="AL179" s="101" t="n">
        <x:f>INDEX('Market Data'!$U181:$AL181,1,MATCH('Portfolio'!$D$20,'Market Data'!$U$5:$AL$5,0))</x:f>
        <x:v>-0.004586752409134642</x:v>
      </x:c>
      <x:c r="AM179" s="74" t="str"/>
      <x:c r="AN179" s="74"/>
      <x:c r="AO179" s="74"/>
      <x:c r="AP179" s="74"/>
      <x:c r="AQ179" s="74"/>
      <x:c r="AR179" s="74"/>
      <x:c r="AS179" s="74"/>
      <x:c r="AT179" s="11" t="n">
        <x:f>A179</x:f>
        <x:v>46280</x:v>
      </x:c>
      <x:c r="AU179" s="13" t="n">
        <x:f>B179</x:f>
        <x:v>-0.0006772484354475239</x:v>
      </x:c>
      <x:c r="AV179" s="13" t="n">
        <x:f>'Market Data'!U181</x:f>
        <x:v>-0.004586752409134642</x:v>
      </x:c>
      <x:c r="AW179" s="13" t="n">
        <x:f>'Market Data'!W181-'Market Data'!U181</x:f>
        <x:v>-0.0024476151487120568</x:v>
      </x:c>
      <x:c r="AX179" s="13" t="n">
        <x:f>'Market Data'!X181-'Market Data'!U181</x:f>
        <x:v>0.005967556507897487</x:v>
      </x:c>
      <x:c r="AY179" s="13" t="n">
        <x:f>'Market Data'!Y181-'Market Data'!U181</x:f>
        <x:v>0.003289722069139134</x:v>
      </x:c>
      <x:c r="AZ179" s="35" t="n">
        <x:f>AZ178*(1+AV179)</x:f>
        <x:v>1.114532289710289</x:v>
      </x:c>
      <x:c r="BA179" s="35" t="n">
        <x:f>BA178*(1+AW179)</x:f>
        <x:v>1.037327600068034</x:v>
      </x:c>
      <x:c r="BB179" s="35" t="n">
        <x:f>BB178*(1+AX179)</x:f>
        <x:v>1.0767294385864283</x:v>
      </x:c>
      <x:c r="BC179" s="35" t="n">
        <x:f>BC178*(1+AY179)</x:f>
        <x:v>1.3043378049077343</x:v>
      </x:c>
      <x:c r="BG179" s="13" t="n">
        <x:f>0.5*AI179+0.5*AK179</x:f>
        <x:v>0.01826378317710653</x:v>
      </x:c>
      <x:c r="BH179" s="13" t="n">
        <x:f>0.5*AJ179-0.5*AG179</x:f>
        <x:v>0.002246662239122954</x:v>
      </x:c>
    </x:row>
    <x:row r="180">
      <x:c r="A180" s="100" t="n">
        <x:f>'Market Data'!A182</x:f>
        <x:v>46281</x:v>
      </x:c>
      <x:c r="B180" s="101" t="n">
        <x:f>'Portfolio'!$F$6*INDEX('Market Data'!$U182:$AL182,1,MATCH('Portfolio'!$B$6,'Market Data'!$U$5:$AL$5,0))+'Portfolio'!$F$7*INDEX('Market Data'!$U182:$AL182,1,MATCH('Portfolio'!$B$7,'Market Data'!$U$5:$AL$5,0))+'Portfolio'!$F$8*INDEX('Market Data'!$U182:$AL182,1,MATCH('Portfolio'!$B$8,'Market Data'!$U$5:$AL$5,0))+'Portfolio'!$F$9*INDEX('Market Data'!$U182:$AL182,1,MATCH('Portfolio'!$B$9,'Market Data'!$U$5:$AL$5,0))+'Portfolio'!$F$10*INDEX('Market Data'!$U182:$AL182,1,MATCH('Portfolio'!$B$10,'Market Data'!$U$5:$AL$5,0))+'Portfolio'!$F$11*INDEX('Market Data'!$U182:$AL182,1,MATCH('Portfolio'!$B$11,'Market Data'!$U$5:$AL$5,0))+'Portfolio'!$F$12*INDEX('Market Data'!$U182:$AL182,1,MATCH('Portfolio'!$B$12,'Market Data'!$U$5:$AL$5,0))+'Portfolio'!$F$13*INDEX('Market Data'!$U182:$AL182,1,MATCH('Portfolio'!$B$13,'Market Data'!$U$5:$AL$5,0))</x:f>
        <x:v>0.0013427295681138103</x:v>
      </x:c>
      <x:c r="C180" s="101" t="n">
        <x:f>-'Portfolio'!$D$24*INDEX('Market Data'!$U182:$AL182,1,MATCH('Portfolio'!$D$20,'Market Data'!$U$5:$AL$5,0))</x:f>
        <x:v>0.00324354876428188</x:v>
      </x:c>
      <x:c r="D180" s="101" t="n">
        <x:f>B180+C180</x:f>
        <x:v>0.00458627833239569</x:v>
      </x:c>
      <x:c r="E180" s="101" t="n">
        <x:f>'Market Data'!U182</x:f>
        <x:v>-0.0044098804847823025</x:v>
      </x:c>
      <x:c r="F180" s="101" t="n">
        <x:f>'Market Data'!V182</x:f>
        <x:v>0.000255475461144572</x:v>
      </x:c>
      <x:c r="G180" s="101" t="n">
        <x:f>'Market Data'!W182</x:f>
        <x:v>-0.004278604047233903</x:v>
      </x:c>
      <x:c r="H180" s="102" t="n">
        <x:f>H179*(1+B180)</x:f>
        <x:v>1.3791148130490714</x:v>
      </x:c>
      <x:c r="I180" s="102" t="n">
        <x:f>I179*(1+D180)</x:f>
        <x:v>1.2845674330520456</x:v>
      </x:c>
      <x:c r="J180" s="102" t="n">
        <x:f>J179*(1+E180)</x:f>
        <x:v>1.1096173355162358</x:v>
      </x:c>
      <x:c r="K180" s="102" t="n">
        <x:f>K179*(1+F180)</x:f>
        <x:v>1.152113689350952</x:v>
      </x:c>
      <x:c r="L180" s="102" t="n">
        <x:f>L179*(1+G180)</x:f>
        <x:v>1.1489913541821286</x:v>
      </x:c>
      <x:c r="M180" s="102" t="n">
        <x:f>MAX(M179,H180)</x:f>
        <x:v>1.4433801715541796</x:v>
      </x:c>
      <x:c r="N180" s="98" t="n">
        <x:f>H180/M180-1</x:f>
        <x:v>-0.04452420767004839</x:v>
      </x:c>
      <x:c r="O180" s="102" t="n">
        <x:f>MAX(O179,I180)</x:f>
        <x:v>1.3276272834597476</x:v>
      </x:c>
      <x:c r="P180" s="98" t="n">
        <x:f>I180/O180-1</x:f>
        <x:v>-0.03243368899100174</x:v>
      </x:c>
      <x:c r="Q180" s="102" t="n">
        <x:f>MAX(Q179,J180)</x:f>
        <x:v>1.1446842510864765</x:v>
      </x:c>
      <x:c r="R180" s="98" t="n">
        <x:f>J180/Q180-1</x:f>
        <x:v>-0.030634575025346056</x:v>
      </x:c>
      <x:c r="S180" s="102" t="n">
        <x:f>MAX(S179,K180)</x:f>
        <x:v>1.2185229145369108</x:v>
      </x:c>
      <x:c r="T180" s="98" t="n">
        <x:f>K180/S180-1</x:f>
        <x:v>-0.05449977541964979</x:v>
      </x:c>
      <x:c r="U180" s="102" t="n">
        <x:f>MAX(U179,L180)</x:f>
        <x:v>1.23144760330064</x:v>
      </x:c>
      <x:c r="V180" s="98" t="n">
        <x:f>L180/U180-1</x:f>
        <x:v>-0.06695879621471879</x:v>
      </x:c>
      <x:c r="W180" s="101" t="n">
        <x:f>INDEX('Market Data'!$U182:$AL182,1,MATCH('Portfolio'!$B$6,'Market Data'!$U$5:$AL$5,0))</x:f>
        <x:v>0.008153818836165172</x:v>
      </x:c>
      <x:c r="X180" s="101" t="n">
        <x:f>INDEX('Market Data'!$U182:$AL182,1,MATCH('Portfolio'!$B$7,'Market Data'!$U$5:$AL$5,0))</x:f>
        <x:v>-0.0011319402981931903</x:v>
      </x:c>
      <x:c r="Y180" s="101" t="n">
        <x:f>INDEX('Market Data'!$U182:$AL182,1,MATCH('Portfolio'!$B$8,'Market Data'!$U$5:$AL$5,0))</x:f>
        <x:v>0.012303603316972778</x:v>
      </x:c>
      <x:c r="Z180" s="101" t="n">
        <x:f>INDEX('Market Data'!$U182:$AL182,1,MATCH('Portfolio'!$B$9,'Market Data'!$U$5:$AL$5,0))</x:f>
        <x:v>0.0015051015830751524</x:v>
      </x:c>
      <x:c r="AA180" s="101" t="n">
        <x:f>INDEX('Market Data'!$U182:$AL182,1,MATCH('Portfolio'!$B$10,'Market Data'!$U$5:$AL$5,0))</x:f>
        <x:v>-0.010127881374069392</x:v>
      </x:c>
      <x:c r="AB180" s="101" t="n">
        <x:f>INDEX('Market Data'!$U182:$AL182,1,MATCH('Portfolio'!$B$11,'Market Data'!$U$5:$AL$5,0))</x:f>
        <x:v>-0.008442875195747934</x:v>
      </x:c>
      <x:c r="AC180" s="101" t="n">
        <x:f>INDEX('Market Data'!$U182:$AL182,1,MATCH('Portfolio'!$B$12,'Market Data'!$U$5:$AL$5,0))</x:f>
        <x:v>-0.006114432828691951</x:v>
      </x:c>
      <x:c r="AD180" s="101" t="n">
        <x:f>INDEX('Market Data'!$U182:$AL182,1,MATCH('Portfolio'!$B$13,'Market Data'!$U$5:$AL$5,0))</x:f>
        <x:v>-0.0044098804847823025</x:v>
      </x:c>
      <x:c r="AE180" s="101" t="n">
        <x:f>INDEX('Market Data'!$U182:$AL182,1,MATCH("SPY",'Market Data'!$U$5:$AL$5,0))</x:f>
        <x:v>-0.0044098804847823025</x:v>
      </x:c>
      <x:c r="AF180" s="101" t="n">
        <x:f>INDEX('Market Data'!$U182:$AL182,1,MATCH("QQQ",'Market Data'!$U$5:$AL$5,0))</x:f>
        <x:v>0.000255475461144572</x:v>
      </x:c>
      <x:c r="AG180" s="101" t="n">
        <x:f>INDEX('Market Data'!$U182:$AL182,1,MATCH("TLT",'Market Data'!$U$5:$AL$5,0))</x:f>
        <x:v>0.00210628386660483</x:v>
      </x:c>
      <x:c r="AH180" s="101" t="n">
        <x:f>INDEX('Market Data'!$U182:$AL182,1,MATCH("HYG",'Market Data'!$U$5:$AL$5,0))</x:f>
        <x:v>0.0005103459674540289</x:v>
      </x:c>
      <x:c r="AI180" s="101" t="n">
        <x:f>INDEX('Market Data'!$U182:$AL182,1,MATCH("GLD",'Market Data'!$U$5:$AL$5,0))</x:f>
        <x:v>-0.006114432828691951</x:v>
      </x:c>
      <x:c r="AJ180" s="101" t="n">
        <x:f>INDEX('Market Data'!$U182:$AL182,1,MATCH("UUP",'Market Data'!$U$5:$AL$5,0))</x:f>
        <x:v>0.0063784659658230325</x:v>
      </x:c>
      <x:c r="AK180" s="101" t="n">
        <x:f>INDEX('Market Data'!$U182:$AL182,1,MATCH("USO",'Market Data'!$U$5:$AL$5,0))</x:f>
        <x:v>-0.035153851599839636</x:v>
      </x:c>
      <x:c r="AL180" s="101" t="n">
        <x:f>INDEX('Market Data'!$U182:$AL182,1,MATCH('Portfolio'!$D$20,'Market Data'!$U$5:$AL$5,0))</x:f>
        <x:v>-0.0044098804847823025</x:v>
      </x:c>
      <x:c r="AM180" s="74" t="str"/>
      <x:c r="AN180" s="74"/>
      <x:c r="AO180" s="74"/>
      <x:c r="AP180" s="74"/>
      <x:c r="AQ180" s="74"/>
      <x:c r="AR180" s="74"/>
      <x:c r="AS180" s="74"/>
      <x:c r="AT180" s="11" t="n">
        <x:f>A180</x:f>
        <x:v>46281</x:v>
      </x:c>
      <x:c r="AU180" s="13" t="n">
        <x:f>B180</x:f>
        <x:v>0.0013427295681138103</x:v>
      </x:c>
      <x:c r="AV180" s="13" t="n">
        <x:f>'Market Data'!U182</x:f>
        <x:v>-0.0044098804847823025</x:v>
      </x:c>
      <x:c r="AW180" s="13" t="n">
        <x:f>'Market Data'!W182-'Market Data'!U182</x:f>
        <x:v>0.0001312764375483999</x:v>
      </x:c>
      <x:c r="AX180" s="13" t="n">
        <x:f>'Market Data'!X182-'Market Data'!U182</x:f>
        <x:v>0.005478214751443389</x:v>
      </x:c>
      <x:c r="AY180" s="13" t="n">
        <x:f>'Market Data'!Y182-'Market Data'!U182</x:f>
        <x:v>-0.009329227648413485</x:v>
      </x:c>
      <x:c r="AZ180" s="35" t="n">
        <x:f>AZ179*(1+AV180)</x:f>
        <x:v>1.1096173355162358</x:v>
      </x:c>
      <x:c r="BA180" s="35" t="n">
        <x:f>BA179*(1+AW180)</x:f>
        <x:v>1.0374637767399417</x:v>
      </x:c>
      <x:c r="BB180" s="35" t="n">
        <x:f>BB179*(1+AX180)</x:f>
        <x:v>1.082627993680206</x:v>
      </x:c>
      <x:c r="BC180" s="35" t="n">
        <x:f>BC179*(1+AY180)</x:f>
        <x:v>1.292169340595318</x:v>
      </x:c>
      <x:c r="BG180" s="13" t="n">
        <x:f>0.5*AI180+0.5*AK180</x:f>
        <x:v>-0.020634142214265794</x:v>
      </x:c>
      <x:c r="BH180" s="13" t="n">
        <x:f>0.5*AJ180-0.5*AG180</x:f>
        <x:v>0.0021360910496091012</x:v>
      </x:c>
    </x:row>
    <x:row r="181">
      <x:c r="A181" s="100" t="n">
        <x:f>'Market Data'!A183</x:f>
        <x:v>46282</x:v>
      </x:c>
      <x:c r="B181" s="101" t="n">
        <x:f>'Portfolio'!$F$6*INDEX('Market Data'!$U183:$AL183,1,MATCH('Portfolio'!$B$6,'Market Data'!$U$5:$AL$5,0))+'Portfolio'!$F$7*INDEX('Market Data'!$U183:$AL183,1,MATCH('Portfolio'!$B$7,'Market Data'!$U$5:$AL$5,0))+'Portfolio'!$F$8*INDEX('Market Data'!$U183:$AL183,1,MATCH('Portfolio'!$B$8,'Market Data'!$U$5:$AL$5,0))+'Portfolio'!$F$9*INDEX('Market Data'!$U183:$AL183,1,MATCH('Portfolio'!$B$9,'Market Data'!$U$5:$AL$5,0))+'Portfolio'!$F$10*INDEX('Market Data'!$U183:$AL183,1,MATCH('Portfolio'!$B$10,'Market Data'!$U$5:$AL$5,0))+'Portfolio'!$F$11*INDEX('Market Data'!$U183:$AL183,1,MATCH('Portfolio'!$B$11,'Market Data'!$U$5:$AL$5,0))+'Portfolio'!$F$12*INDEX('Market Data'!$U183:$AL183,1,MATCH('Portfolio'!$B$12,'Market Data'!$U$5:$AL$5,0))+'Portfolio'!$F$13*INDEX('Market Data'!$U183:$AL183,1,MATCH('Portfolio'!$B$13,'Market Data'!$U$5:$AL$5,0))</x:f>
        <x:v>0.022587002327068374</x:v>
      </x:c>
      <x:c r="C181" s="101" t="n">
        <x:f>-'Portfolio'!$D$24*INDEX('Market Data'!$U183:$AL183,1,MATCH('Portfolio'!$D$20,'Market Data'!$U$5:$AL$5,0))</x:f>
        <x:v>-0.00833986333605959</x:v>
      </x:c>
      <x:c r="D181" s="101" t="n">
        <x:f>B181+C181</x:f>
        <x:v>0.014247138991008785</x:v>
      </x:c>
      <x:c r="E181" s="101" t="n">
        <x:f>'Market Data'!U183</x:f>
        <x:v>0.011338753705953053</x:v>
      </x:c>
      <x:c r="F181" s="101" t="n">
        <x:f>'Market Data'!V183</x:f>
        <x:v>0.0173118582049816</x:v>
      </x:c>
      <x:c r="G181" s="101" t="n">
        <x:f>'Market Data'!W183</x:f>
        <x:v>0.005318326206797064</x:v>
      </x:c>
      <x:c r="H181" s="102" t="n">
        <x:f>H180*(1+B181)</x:f>
        <x:v>1.4102648825407054</x:v>
      </x:c>
      <x:c r="I181" s="102" t="n">
        <x:f>I180*(1+D181)</x:f>
        <x:v>1.3028688438140614</x:v>
      </x:c>
      <x:c r="J181" s="102" t="n">
        <x:f>J180*(1+E181)</x:f>
        <x:v>1.1221990131915103</x:v>
      </x:c>
      <x:c r="K181" s="102" t="n">
        <x:f>K180*(1+F181)</x:f>
        <x:v>1.172058918177014</x:v>
      </x:c>
      <x:c r="L181" s="102" t="n">
        <x:f>L180*(1+G181)</x:f>
        <x:v>1.1551020650124586</x:v>
      </x:c>
      <x:c r="M181" s="102" t="n">
        <x:f>MAX(M180,H181)</x:f>
        <x:v>1.4433801715541796</x:v>
      </x:c>
      <x:c r="N181" s="98" t="n">
        <x:f>H181/M181-1</x:f>
        <x:v>-0.02294287372523407</x:v>
      </x:c>
      <x:c r="O181" s="102" t="n">
        <x:f>MAX(O180,I181)</x:f>
        <x:v>1.3276272834597476</x:v>
      </x:c>
      <x:c r="P181" s="98" t="n">
        <x:f>I181/O181-1</x:f>
        <x:v>-0.01864863727503896</x:v>
      </x:c>
      <x:c r="Q181" s="102" t="n">
        <x:f>MAX(Q180,J181)</x:f>
        <x:v>1.1446842510864765</x:v>
      </x:c>
      <x:c r="R181" s="98" t="n">
        <x:f>J181/Q181-1</x:f>
        <x:v>-0.01964317922049197</x:v>
      </x:c>
      <x:c r="S181" s="102" t="n">
        <x:f>MAX(S180,K181)</x:f>
        <x:v>1.2185229145369108</x:v>
      </x:c>
      <x:c r="T181" s="98" t="n">
        <x:f>K181/S181-1</x:f>
        <x:v>-0.03813140959893646</x:v>
      </x:c>
      <x:c r="U181" s="102" t="n">
        <x:f>MAX(U180,L181)</x:f>
        <x:v>1.23144760330064</x:v>
      </x:c>
      <x:c r="V181" s="98" t="n">
        <x:f>L181/U181-1</x:f>
        <x:v>-0.06199657872860609</x:v>
      </x:c>
      <x:c r="W181" s="101" t="n">
        <x:f>INDEX('Market Data'!$U183:$AL183,1,MATCH('Portfolio'!$B$6,'Market Data'!$U$5:$AL$5,0))</x:f>
        <x:v>0.025432457207263504</x:v>
      </x:c>
      <x:c r="X181" s="101" t="n">
        <x:f>INDEX('Market Data'!$U183:$AL183,1,MATCH('Portfolio'!$B$7,'Market Data'!$U$5:$AL$5,0))</x:f>
        <x:v>0.05498895135533233</x:v>
      </x:c>
      <x:c r="Y181" s="101" t="n">
        <x:f>INDEX('Market Data'!$U183:$AL183,1,MATCH('Portfolio'!$B$8,'Market Data'!$U$5:$AL$5,0))</x:f>
        <x:v>0.03002012953240496</x:v>
      </x:c>
      <x:c r="Z181" s="101" t="n">
        <x:f>INDEX('Market Data'!$U183:$AL183,1,MATCH('Portfolio'!$B$9,'Market Data'!$U$5:$AL$5,0))</x:f>
        <x:v>0.012849128866891268</x:v>
      </x:c>
      <x:c r="AA181" s="101" t="n">
        <x:f>INDEX('Market Data'!$U183:$AL183,1,MATCH('Portfolio'!$B$10,'Market Data'!$U$5:$AL$5,0))</x:f>
        <x:v>0.0011176892005368977</x:v>
      </x:c>
      <x:c r="AB181" s="101" t="n">
        <x:f>INDEX('Market Data'!$U183:$AL183,1,MATCH('Portfolio'!$B$11,'Market Data'!$U$5:$AL$5,0))</x:f>
        <x:v>0.0002125925252112193</x:v>
      </x:c>
      <x:c r="AC181" s="101" t="n">
        <x:f>INDEX('Market Data'!$U183:$AL183,1,MATCH('Portfolio'!$B$12,'Market Data'!$U$5:$AL$5,0))</x:f>
        <x:v>0.01689895155515475</x:v>
      </x:c>
      <x:c r="AD181" s="101" t="n">
        <x:f>INDEX('Market Data'!$U183:$AL183,1,MATCH('Portfolio'!$B$13,'Market Data'!$U$5:$AL$5,0))</x:f>
        <x:v>0.011338753705953053</x:v>
      </x:c>
      <x:c r="AE181" s="101" t="n">
        <x:f>INDEX('Market Data'!$U183:$AL183,1,MATCH("SPY",'Market Data'!$U$5:$AL$5,0))</x:f>
        <x:v>0.011338753705953053</x:v>
      </x:c>
      <x:c r="AF181" s="101" t="n">
        <x:f>INDEX('Market Data'!$U183:$AL183,1,MATCH("QQQ",'Market Data'!$U$5:$AL$5,0))</x:f>
        <x:v>0.0173118582049816</x:v>
      </x:c>
      <x:c r="AG181" s="101" t="n">
        <x:f>INDEX('Market Data'!$U183:$AL183,1,MATCH("TLT",'Market Data'!$U$5:$AL$5,0))</x:f>
        <x:v>0.011127615683009573</x:v>
      </x:c>
      <x:c r="AH181" s="101" t="n">
        <x:f>INDEX('Market Data'!$U183:$AL183,1,MATCH("HYG",'Market Data'!$U$5:$AL$5,0))</x:f>
        <x:v>0.003825593710312214</x:v>
      </x:c>
      <x:c r="AI181" s="101" t="n">
        <x:f>INDEX('Market Data'!$U183:$AL183,1,MATCH("GLD",'Market Data'!$U$5:$AL$5,0))</x:f>
        <x:v>0.01689895155515475</x:v>
      </x:c>
      <x:c r="AJ181" s="101" t="n">
        <x:f>INDEX('Market Data'!$U183:$AL183,1,MATCH("UUP",'Market Data'!$U$5:$AL$5,0))</x:f>
        <x:v>-0.0007042414800112473</x:v>
      </x:c>
      <x:c r="AK181" s="101" t="n">
        <x:f>INDEX('Market Data'!$U183:$AL183,1,MATCH("USO",'Market Data'!$U$5:$AL$5,0))</x:f>
        <x:v>-0.005506823464396904</x:v>
      </x:c>
      <x:c r="AL181" s="101" t="n">
        <x:f>INDEX('Market Data'!$U183:$AL183,1,MATCH('Portfolio'!$D$20,'Market Data'!$U$5:$AL$5,0))</x:f>
        <x:v>0.011338753705953053</x:v>
      </x:c>
      <x:c r="AM181" s="74" t="str"/>
      <x:c r="AN181" s="74"/>
      <x:c r="AO181" s="74"/>
      <x:c r="AP181" s="74"/>
      <x:c r="AQ181" s="74"/>
      <x:c r="AR181" s="74"/>
      <x:c r="AS181" s="74"/>
      <x:c r="AT181" s="11" t="n">
        <x:f>A181</x:f>
        <x:v>46282</x:v>
      </x:c>
      <x:c r="AU181" s="13" t="n">
        <x:f>B181</x:f>
        <x:v>0.022587002327068374</x:v>
      </x:c>
      <x:c r="AV181" s="13" t="n">
        <x:f>'Market Data'!U183</x:f>
        <x:v>0.011338753705953053</x:v>
      </x:c>
      <x:c r="AW181" s="13" t="n">
        <x:f>'Market Data'!W183-'Market Data'!U183</x:f>
        <x:v>-0.006020427499155989</x:v>
      </x:c>
      <x:c r="AX181" s="13" t="n">
        <x:f>'Market Data'!X183-'Market Data'!U183</x:f>
        <x:v>0.009639830247009318</x:v>
      </x:c>
      <x:c r="AY181" s="13" t="n">
        <x:f>'Market Data'!Y183-'Market Data'!U183</x:f>
        <x:v>0.006557449602649479</x:v>
      </x:c>
      <x:c r="AZ181" s="35" t="n">
        <x:f>AZ180*(1+AV181)</x:f>
        <x:v>1.1221990131915103</x:v>
      </x:c>
      <x:c r="BA181" s="35" t="n">
        <x:f>BA180*(1+AW181)</x:f>
        <x:v>1.0312178012890783</x:v>
      </x:c>
      <x:c r="BB181" s="35" t="n">
        <x:f>BB180*(1+AX181)</x:f>
        <x:v>1.0930643437599434</x:v>
      </x:c>
      <x:c r="BC181" s="35" t="n">
        <x:f>BC180*(1+AY181)</x:f>
        <x:v>1.3006426759243608</x:v>
      </x:c>
      <x:c r="BG181" s="13" t="n">
        <x:f>0.5*AI181+0.5*AK181</x:f>
        <x:v>0.0056960640453789235</x:v>
      </x:c>
      <x:c r="BH181" s="13" t="n">
        <x:f>0.5*AJ181-0.5*AG181</x:f>
        <x:v>-0.00591592858151041</x:v>
      </x:c>
    </x:row>
    <x:row r="182">
      <x:c r="A182" s="100" t="n">
        <x:f>'Market Data'!A184</x:f>
        <x:v>46283</x:v>
      </x:c>
      <x:c r="B182" s="101" t="n">
        <x:f>'Portfolio'!$F$6*INDEX('Market Data'!$U184:$AL184,1,MATCH('Portfolio'!$B$6,'Market Data'!$U$5:$AL$5,0))+'Portfolio'!$F$7*INDEX('Market Data'!$U184:$AL184,1,MATCH('Portfolio'!$B$7,'Market Data'!$U$5:$AL$5,0))+'Portfolio'!$F$8*INDEX('Market Data'!$U184:$AL184,1,MATCH('Portfolio'!$B$8,'Market Data'!$U$5:$AL$5,0))+'Portfolio'!$F$9*INDEX('Market Data'!$U184:$AL184,1,MATCH('Portfolio'!$B$9,'Market Data'!$U$5:$AL$5,0))+'Portfolio'!$F$10*INDEX('Market Data'!$U184:$AL184,1,MATCH('Portfolio'!$B$10,'Market Data'!$U$5:$AL$5,0))+'Portfolio'!$F$11*INDEX('Market Data'!$U184:$AL184,1,MATCH('Portfolio'!$B$11,'Market Data'!$U$5:$AL$5,0))+'Portfolio'!$F$12*INDEX('Market Data'!$U184:$AL184,1,MATCH('Portfolio'!$B$12,'Market Data'!$U$5:$AL$5,0))+'Portfolio'!$F$13*INDEX('Market Data'!$U184:$AL184,1,MATCH('Portfolio'!$B$13,'Market Data'!$U$5:$AL$5,0))</x:f>
        <x:v>0.011687832705983014</x:v>
      </x:c>
      <x:c r="C182" s="101" t="n">
        <x:f>-'Portfolio'!$D$24*INDEX('Market Data'!$U184:$AL184,1,MATCH('Portfolio'!$D$20,'Market Data'!$U$5:$AL$5,0))</x:f>
        <x:v>-0.0009465822169806489</x:v>
      </x:c>
      <x:c r="D182" s="101" t="n">
        <x:f>B182+C182</x:f>
        <x:v>0.010741250489002365</x:v>
      </x:c>
      <x:c r="E182" s="101" t="n">
        <x:f>'Market Data'!U184</x:f>
        <x:v>0.0012869590529585029</x:v>
      </x:c>
      <x:c r="F182" s="101" t="n">
        <x:f>'Market Data'!V184</x:f>
        <x:v>0.006318737662307061</x:v>
      </x:c>
      <x:c r="G182" s="101" t="n">
        <x:f>'Market Data'!W184</x:f>
        <x:v>-0.004659589413843923</x:v>
      </x:c>
      <x:c r="H182" s="102" t="n">
        <x:f>H181*(1+B182)</x:f>
        <x:v>1.426747822558964</x:v>
      </x:c>
      <x:c r="I182" s="102" t="n">
        <x:f>I181*(1+D182)</x:f>
        <x:v>1.3168632844197852</x:v>
      </x:c>
      <x:c r="J182" s="102" t="n">
        <x:f>J181*(1+E182)</x:f>
        <x:v>1.123643237370758</x:v>
      </x:c>
      <x:c r="K182" s="102" t="n">
        <x:f>K181*(1+F182)</x:f>
        <x:v>1.179464851005742</x:v>
      </x:c>
      <x:c r="L182" s="102" t="n">
        <x:f>L181*(1+G182)</x:f>
        <x:v>1.1497197636584173</x:v>
      </x:c>
      <x:c r="M182" s="102" t="n">
        <x:f>MAX(M181,H182)</x:f>
        <x:v>1.4433801715541796</x:v>
      </x:c>
      <x:c r="N182" s="98" t="n">
        <x:f>H182/M182-1</x:f>
        <x:v>-0.011523193489145989</x:v>
      </x:c>
      <x:c r="O182" s="102" t="n">
        <x:f>MAX(O181,I182)</x:f>
        <x:v>1.3276272834597476</x:v>
      </x:c>
      <x:c r="P182" s="98" t="n">
        <x:f>I182/O182-1</x:f>
        <x:v>-0.008107696470286307</x:v>
      </x:c>
      <x:c r="Q182" s="102" t="n">
        <x:f>MAX(Q181,J182)</x:f>
        <x:v>1.1446842510864765</x:v>
      </x:c>
      <x:c r="R182" s="98" t="n">
        <x:f>J182/Q182-1</x:f>
        <x:v>-0.018381500134860174</x:v>
      </x:c>
      <x:c r="S182" s="102" t="n">
        <x:f>MAX(S181,K182)</x:f>
        <x:v>1.2185229145369108</x:v>
      </x:c>
      <x:c r="T182" s="98" t="n">
        <x:f>K182/S182-1</x:f>
        <x:v>-0.03205361431057907</x:v>
      </x:c>
      <x:c r="U182" s="102" t="n">
        <x:f>MAX(U181,L182)</x:f>
        <x:v>1.23144760330064</x:v>
      </x:c>
      <x:c r="V182" s="98" t="n">
        <x:f>L182/U182-1</x:f>
        <x:v>-0.06636728954051163</x:v>
      </x:c>
      <x:c r="W182" s="101" t="n">
        <x:f>INDEX('Market Data'!$U184:$AL184,1,MATCH('Portfolio'!$B$6,'Market Data'!$U$5:$AL$5,0))</x:f>
        <x:v>0.013358292985729214</x:v>
      </x:c>
      <x:c r="X182" s="101" t="n">
        <x:f>INDEX('Market Data'!$U184:$AL184,1,MATCH('Portfolio'!$B$7,'Market Data'!$U$5:$AL$5,0))</x:f>
        <x:v>0.039181573189737806</x:v>
      </x:c>
      <x:c r="Y182" s="101" t="n">
        <x:f>INDEX('Market Data'!$U184:$AL184,1,MATCH('Portfolio'!$B$8,'Market Data'!$U$5:$AL$5,0))</x:f>
        <x:v>0.010249624789697709</x:v>
      </x:c>
      <x:c r="Z182" s="101" t="n">
        <x:f>INDEX('Market Data'!$U184:$AL184,1,MATCH('Portfolio'!$B$9,'Market Data'!$U$5:$AL$5,0))</x:f>
        <x:v>0.0004252822963506375</x:v>
      </x:c>
      <x:c r="AA182" s="101" t="n">
        <x:f>INDEX('Market Data'!$U184:$AL184,1,MATCH('Portfolio'!$B$10,'Market Data'!$U$5:$AL$5,0))</x:f>
        <x:v>0.0010306486263114145</x:v>
      </x:c>
      <x:c r="AB182" s="101" t="n">
        <x:f>INDEX('Market Data'!$U184:$AL184,1,MATCH('Portfolio'!$B$11,'Market Data'!$U$5:$AL$5,0))</x:f>
        <x:v>0.0015437505107998017</x:v>
      </x:c>
      <x:c r="AC182" s="101" t="n">
        <x:f>INDEX('Market Data'!$U184:$AL184,1,MATCH('Portfolio'!$B$12,'Market Data'!$U$5:$AL$5,0))</x:f>
        <x:v>0.007053991815196836</x:v>
      </x:c>
      <x:c r="AD182" s="101" t="n">
        <x:f>INDEX('Market Data'!$U184:$AL184,1,MATCH('Portfolio'!$B$13,'Market Data'!$U$5:$AL$5,0))</x:f>
        <x:v>0.0012869590529585029</x:v>
      </x:c>
      <x:c r="AE182" s="101" t="n">
        <x:f>INDEX('Market Data'!$U184:$AL184,1,MATCH("SPY",'Market Data'!$U$5:$AL$5,0))</x:f>
        <x:v>0.0012869590529585029</x:v>
      </x:c>
      <x:c r="AF182" s="101" t="n">
        <x:f>INDEX('Market Data'!$U184:$AL184,1,MATCH("QQQ",'Market Data'!$U$5:$AL$5,0))</x:f>
        <x:v>0.006318737662307061</x:v>
      </x:c>
      <x:c r="AG182" s="101" t="n">
        <x:f>INDEX('Market Data'!$U184:$AL184,1,MATCH("TLT",'Market Data'!$U$5:$AL$5,0))</x:f>
        <x:v>-0.0064807873221813805</x:v>
      </x:c>
      <x:c r="AH182" s="101" t="n">
        <x:f>INDEX('Market Data'!$U184:$AL184,1,MATCH("HYG",'Market Data'!$U$5:$AL$5,0))</x:f>
        <x:v>-0.0024136488625495778</x:v>
      </x:c>
      <x:c r="AI182" s="101" t="n">
        <x:f>INDEX('Market Data'!$U184:$AL184,1,MATCH("GLD",'Market Data'!$U$5:$AL$5,0))</x:f>
        <x:v>0.007053991815196836</x:v>
      </x:c>
      <x:c r="AJ182" s="101" t="n">
        <x:f>INDEX('Market Data'!$U184:$AL184,1,MATCH("UUP",'Market Data'!$U$5:$AL$5,0))</x:f>
        <x:v>0.00035236889279621764</x:v>
      </x:c>
      <x:c r="AK182" s="101" t="n">
        <x:f>INDEX('Market Data'!$U184:$AL184,1,MATCH("USO",'Market Data'!$U$5:$AL$5,0))</x:f>
        <x:v>-0.009593653066750418</x:v>
      </x:c>
      <x:c r="AL182" s="101" t="n">
        <x:f>INDEX('Market Data'!$U184:$AL184,1,MATCH('Portfolio'!$D$20,'Market Data'!$U$5:$AL$5,0))</x:f>
        <x:v>0.0012869590529585029</x:v>
      </x:c>
      <x:c r="AM182" s="74" t="str"/>
      <x:c r="AN182" s="74"/>
      <x:c r="AO182" s="74"/>
      <x:c r="AP182" s="74"/>
      <x:c r="AQ182" s="74"/>
      <x:c r="AR182" s="74"/>
      <x:c r="AS182" s="74"/>
      <x:c r="AT182" s="11" t="n">
        <x:f>A182</x:f>
        <x:v>46283</x:v>
      </x:c>
      <x:c r="AU182" s="13" t="n">
        <x:f>B182</x:f>
        <x:v>0.011687832705983014</x:v>
      </x:c>
      <x:c r="AV182" s="13" t="n">
        <x:f>'Market Data'!U184</x:f>
        <x:v>0.0012869590529585029</x:v>
      </x:c>
      <x:c r="AW182" s="13" t="n">
        <x:f>'Market Data'!W184-'Market Data'!U184</x:f>
        <x:v>-0.005946548466802426</x:v>
      </x:c>
      <x:c r="AX182" s="13" t="n">
        <x:f>'Market Data'!X184-'Market Data'!U184</x:f>
        <x:v>0.010146465930143789</x:v>
      </x:c>
      <x:c r="AY182" s="13" t="n">
        <x:f>'Market Data'!Y184-'Market Data'!U184</x:f>
        <x:v>-0.0030351539072538403</x:v>
      </x:c>
      <x:c r="AZ182" s="35" t="n">
        <x:f>AZ181*(1+AV182)</x:f>
        <x:v>1.123643237370758</x:v>
      </x:c>
      <x:c r="BA182" s="35" t="n">
        <x:f>BA181*(1+AW182)</x:f>
        <x:v>1.0250856146538834</x:v>
      </x:c>
      <x:c r="BB182" s="35" t="n">
        <x:f>BB181*(1+AX182)</x:f>
        <x:v>1.1041550838833587</x:v>
      </x:c>
      <x:c r="BC182" s="35" t="n">
        <x:f>BC181*(1+AY182)</x:f>
        <x:v>1.296695025224588</x:v>
      </x:c>
      <x:c r="BG182" s="13" t="n">
        <x:f>0.5*AI182+0.5*AK182</x:f>
        <x:v>-0.001269830625776791</x:v>
      </x:c>
      <x:c r="BH182" s="13" t="n">
        <x:f>0.5*AJ182-0.5*AG182</x:f>
        <x:v>0.003416578107488799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  <x:col min="19" max="19" width="11" hidden="0" customWidth="1"/>
    <x:col min="20" max="20" width="3" hidden="0" customWidth="1"/>
    <x:col min="21" max="21" width="11" hidden="0" customWidth="1"/>
    <x:col min="22" max="22" width="11" hidden="0" customWidth="1"/>
    <x:col min="23" max="23" width="11" hidden="0" customWidth="1"/>
    <x:col min="24" max="24" width="11" hidden="0" customWidth="1"/>
    <x:col min="25" max="25" width="11" hidden="0" customWidth="1"/>
    <x:col min="26" max="26" width="11" hidden="0" customWidth="1"/>
    <x:col min="27" max="27" width="11" hidden="0" customWidth="1"/>
    <x:col min="28" max="28" width="11" hidden="0" customWidth="1"/>
    <x:col min="29" max="29" width="11" hidden="0" customWidth="1"/>
    <x:col min="30" max="30" width="11" hidden="0" customWidth="1"/>
    <x:col min="31" max="31" width="11" hidden="0" customWidth="1"/>
    <x:col min="32" max="32" width="11" hidden="0" customWidth="1"/>
    <x:col min="33" max="33" width="11" hidden="0" customWidth="1"/>
    <x:col min="34" max="34" width="11" hidden="0" customWidth="1"/>
    <x:col min="35" max="35" width="11" hidden="0" customWidth="1"/>
    <x:col min="36" max="36" width="11" hidden="0" customWidth="1"/>
    <x:col min="37" max="37" width="11" hidden="0" customWidth="1"/>
    <x:col min="38" max="38" width="11" hidden="0" customWidth="1"/>
    <x:col min="40" max="40" width="38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  <x:c r="Q1" s="74"/>
      <x:c r="R1" s="74"/>
      <x:c r="S1" s="74"/>
      <x:c r="T1" s="74"/>
      <x:c r="U1" s="74"/>
      <x:c r="V1" s="74"/>
      <x:c r="W1" s="74"/>
      <x:c r="X1" s="74"/>
      <x:c r="Y1" s="74"/>
      <x:c r="Z1" s="74"/>
      <x:c r="AA1" s="74"/>
      <x:c r="AB1" s="74"/>
      <x:c r="AC1" s="74"/>
      <x:c r="AD1" s="74"/>
      <x:c r="AE1" s="74"/>
      <x:c r="AF1" s="74"/>
      <x:c r="AG1" s="74"/>
      <x:c r="AH1" s="74"/>
      <x:c r="AI1" s="74"/>
      <x:c r="AJ1" s="74"/>
      <x:c r="AK1" s="74"/>
      <x:c r="AL1" s="74"/>
      <x:c r="AM1" s="74"/>
      <x:c r="AN1" s="74"/>
    </x:row>
    <x:row r="2">
      <x:c r="A2" s="1" t="str">
        <x:v>2026 YTD market data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  <x:c r="Q2" s="74"/>
      <x:c r="R2" s="74"/>
      <x:c r="S2" s="74"/>
      <x:c r="T2" s="74"/>
      <x:c r="U2" s="74"/>
      <x:c r="V2" s="74"/>
      <x:c r="W2" s="74"/>
      <x:c r="X2" s="74"/>
      <x:c r="Y2" s="74"/>
      <x:c r="Z2" s="74"/>
      <x:c r="AA2" s="74"/>
      <x:c r="AB2" s="74"/>
      <x:c r="AC2" s="74"/>
      <x:c r="AD2" s="74"/>
      <x:c r="AE2" s="74"/>
      <x:c r="AF2" s="74"/>
      <x:c r="AG2" s="74"/>
      <x:c r="AH2" s="74"/>
      <x:c r="AI2" s="74"/>
      <x:c r="AJ2" s="74"/>
      <x:c r="AK2" s="74"/>
      <x:c r="AL2" s="74"/>
      <x:c r="AM2" s="74"/>
      <x:c r="AN2" s="14" t="str">
        <x:v>Source</x:v>
      </x:c>
    </x:row>
    <x:row r="3">
      <x:c r="A3" s="3" t="str">
        <x:v>Adjusted closing prices and daily total returns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  <x:c r="AA3" s="75"/>
      <x:c r="AB3" s="75"/>
      <x:c r="AC3" s="75"/>
      <x:c r="AD3" s="75"/>
      <x:c r="AE3" s="75"/>
      <x:c r="AF3" s="75"/>
      <x:c r="AG3" s="75"/>
      <x:c r="AH3" s="75"/>
      <x:c r="AI3" s="75"/>
      <x:c r="AJ3" s="75"/>
      <x:c r="AK3" s="75"/>
      <x:c r="AL3" s="75"/>
      <x:c r="AM3" s="75"/>
      <x:c r="AN3" s="16" t="str">
        <x:v>Yahoo Finance chart endpoint; adjusted closes downloaded 09/21/2026. Prices may be revised by the provider.</x:v>
      </x:c>
    </x:row>
    <x:row r="4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  <x:c r="P4" s="74"/>
      <x:c r="Q4" s="74"/>
      <x:c r="R4" s="74"/>
      <x:c r="S4" s="74"/>
      <x:c r="T4" s="74"/>
      <x:c r="U4" s="74"/>
      <x:c r="V4" s="74"/>
      <x:c r="W4" s="74"/>
      <x:c r="X4" s="74"/>
      <x:c r="Y4" s="74"/>
      <x:c r="Z4" s="74"/>
      <x:c r="AA4" s="74"/>
      <x:c r="AB4" s="74"/>
      <x:c r="AC4" s="74"/>
      <x:c r="AD4" s="74"/>
      <x:c r="AE4" s="74"/>
      <x:c r="AF4" s="74"/>
      <x:c r="AG4" s="74"/>
      <x:c r="AH4" s="74"/>
      <x:c r="AI4" s="74"/>
      <x:c r="AJ4" s="74"/>
      <x:c r="AK4" s="74"/>
      <x:c r="AL4" s="74"/>
      <x:c r="AM4" s="74"/>
      <x:c r="AN4" s="74"/>
    </x:row>
    <x:row r="5">
      <x:c r="A5" s="8" t="str">
        <x:v>Date</x:v>
      </x:c>
      <x:c r="B5" s="9" t="str">
        <x:v>SPY</x:v>
      </x:c>
      <x:c r="C5" s="9" t="str">
        <x:v>QQQ</x:v>
      </x:c>
      <x:c r="D5" s="9" t="str">
        <x:v>IWM</x:v>
      </x:c>
      <x:c r="E5" s="9" t="str">
        <x:v>MTUM</x:v>
      </x:c>
      <x:c r="F5" s="9" t="str">
        <x:v>VLUE</x:v>
      </x:c>
      <x:c r="G5" s="9" t="str">
        <x:v>NVDA</x:v>
      </x:c>
      <x:c r="H5" s="9" t="str">
        <x:v>MU</x:v>
      </x:c>
      <x:c r="I5" s="9" t="str">
        <x:v>TSM</x:v>
      </x:c>
      <x:c r="J5" s="9" t="str">
        <x:v>LLY</x:v>
      </x:c>
      <x:c r="K5" s="9" t="str">
        <x:v>JPM</x:v>
      </x:c>
      <x:c r="L5" s="9" t="str">
        <x:v>KO</x:v>
      </x:c>
      <x:c r="M5" s="9" t="str">
        <x:v>COST</x:v>
      </x:c>
      <x:c r="N5" s="9" t="str">
        <x:v>WFC</x:v>
      </x:c>
      <x:c r="O5" s="9" t="str">
        <x:v>TLT</x:v>
      </x:c>
      <x:c r="P5" s="9" t="str">
        <x:v>HYG</x:v>
      </x:c>
      <x:c r="Q5" s="9" t="str">
        <x:v>GLD</x:v>
      </x:c>
      <x:c r="R5" s="9" t="str">
        <x:v>UUP</x:v>
      </x:c>
      <x:c r="S5" s="10" t="str">
        <x:v>USO</x:v>
      </x:c>
      <x:c r="T5" s="74"/>
      <x:c r="U5" s="8" t="str">
        <x:v>SPY</x:v>
      </x:c>
      <x:c r="V5" s="9" t="str">
        <x:v>QQQ</x:v>
      </x:c>
      <x:c r="W5" s="9" t="str">
        <x:v>IWM</x:v>
      </x:c>
      <x:c r="X5" s="9" t="str">
        <x:v>MTUM</x:v>
      </x:c>
      <x:c r="Y5" s="9" t="str">
        <x:v>VLUE</x:v>
      </x:c>
      <x:c r="Z5" s="9" t="str">
        <x:v>NVDA</x:v>
      </x:c>
      <x:c r="AA5" s="9" t="str">
        <x:v>MU</x:v>
      </x:c>
      <x:c r="AB5" s="9" t="str">
        <x:v>TSM</x:v>
      </x:c>
      <x:c r="AC5" s="9" t="str">
        <x:v>LLY</x:v>
      </x:c>
      <x:c r="AD5" s="9" t="str">
        <x:v>JPM</x:v>
      </x:c>
      <x:c r="AE5" s="9" t="str">
        <x:v>KO</x:v>
      </x:c>
      <x:c r="AF5" s="9" t="str">
        <x:v>COST</x:v>
      </x:c>
      <x:c r="AG5" s="9" t="str">
        <x:v>WFC</x:v>
      </x:c>
      <x:c r="AH5" s="9" t="str">
        <x:v>TLT</x:v>
      </x:c>
      <x:c r="AI5" s="9" t="str">
        <x:v>HYG</x:v>
      </x:c>
      <x:c r="AJ5" s="9" t="str">
        <x:v>GLD</x:v>
      </x:c>
      <x:c r="AK5" s="9" t="str">
        <x:v>UUP</x:v>
      </x:c>
      <x:c r="AL5" s="10" t="str">
        <x:v>USO</x:v>
      </x:c>
      <x:c r="AM5" s="74"/>
      <x:c r="AN5" s="74"/>
    </x:row>
    <x:row r="6">
      <x:c r="A6" s="100" t="n">
        <x:v>46024</x:v>
      </x:c>
      <x:c r="B6" s="103" t="n">
        <x:v>677.8753051757812</x:v>
      </x:c>
      <x:c r="C6" s="103" t="n">
        <x:v>611.6757202148438</x:v>
      </x:c>
      <x:c r="D6" s="103" t="n">
        <x:v>247.10369873046875</x:v>
      </x:c>
      <x:c r="E6" s="103" t="n">
        <x:v>251.717529296875</x:v>
      </x:c>
      <x:c r="F6" s="103" t="n">
        <x:v>137.605712890625</x:v>
      </x:c>
      <x:c r="G6" s="103" t="n">
        <x:v>188.4091339111328</x:v>
      </x:c>
      <x:c r="H6" s="103" t="n">
        <x:v>315.23907470703125</x:v>
      </x:c>
      <x:c r="I6" s="103" t="n">
        <x:v>317.1165466308594</x:v>
      </x:c>
      <x:c r="J6" s="103" t="n">
        <x:v>1075.1656494140625</x:v>
      </x:c>
      <x:c r="K6" s="103" t="n">
        <x:v>320.92291259765625</x:v>
      </x:c>
      <x:c r="L6" s="103" t="n">
        <x:v>67.80302429199219</x:v>
      </x:c>
      <x:c r="M6" s="103" t="n">
        <x:v>850.7452392578125</x:v>
      </x:c>
      <x:c r="N6" s="103" t="n">
        <x:v>93.65814971923828</x:v>
      </x:c>
      <x:c r="O6" s="103" t="n">
        <x:v>84.43525695800781</x:v>
      </x:c>
      <x:c r="P6" s="103" t="n">
        <x:v>77.51250457763672</x:v>
      </x:c>
      <x:c r="Q6" s="103" t="n">
        <x:v>398.2799987792969</x:v>
      </x:c>
      <x:c r="R6" s="103" t="n">
        <x:v>27.110000610351562</x:v>
      </x:c>
      <x:c r="S6" s="103" t="n">
        <x:v>68.95999908447266</x:v>
      </x:c>
      <x:c r="T6" s="74"/>
      <x:c r="U6" s="101" t="n">
        <x:f>0</x:f>
        <x:v>0</x:v>
      </x:c>
      <x:c r="V6" s="101" t="n">
        <x:f>0</x:f>
        <x:v>0</x:v>
      </x:c>
      <x:c r="W6" s="101" t="n">
        <x:f>0</x:f>
        <x:v>0</x:v>
      </x:c>
      <x:c r="X6" s="101" t="n">
        <x:f>0</x:f>
        <x:v>0</x:v>
      </x:c>
      <x:c r="Y6" s="101" t="n">
        <x:f>0</x:f>
        <x:v>0</x:v>
      </x:c>
      <x:c r="Z6" s="101" t="n">
        <x:f>0</x:f>
        <x:v>0</x:v>
      </x:c>
      <x:c r="AA6" s="101" t="n">
        <x:f>0</x:f>
        <x:v>0</x:v>
      </x:c>
      <x:c r="AB6" s="101" t="n">
        <x:f>0</x:f>
        <x:v>0</x:v>
      </x:c>
      <x:c r="AC6" s="101" t="n">
        <x:f>0</x:f>
        <x:v>0</x:v>
      </x:c>
      <x:c r="AD6" s="101" t="n">
        <x:f>0</x:f>
        <x:v>0</x:v>
      </x:c>
      <x:c r="AE6" s="101" t="n">
        <x:f>0</x:f>
        <x:v>0</x:v>
      </x:c>
      <x:c r="AF6" s="101" t="n">
        <x:f>0</x:f>
        <x:v>0</x:v>
      </x:c>
      <x:c r="AG6" s="101" t="n">
        <x:f>0</x:f>
        <x:v>0</x:v>
      </x:c>
      <x:c r="AH6" s="101" t="n">
        <x:f>0</x:f>
        <x:v>0</x:v>
      </x:c>
      <x:c r="AI6" s="101" t="n">
        <x:f>0</x:f>
        <x:v>0</x:v>
      </x:c>
      <x:c r="AJ6" s="101" t="n">
        <x:f>0</x:f>
        <x:v>0</x:v>
      </x:c>
      <x:c r="AK6" s="101" t="n">
        <x:f>0</x:f>
        <x:v>0</x:v>
      </x:c>
      <x:c r="AL6" s="101" t="n">
        <x:f>0</x:f>
        <x:v>0</x:v>
      </x:c>
      <x:c r="AM6" s="74"/>
      <x:c r="AN6" s="74"/>
    </x:row>
    <x:row r="7">
      <x:c r="A7" s="100" t="n">
        <x:v>46027</x:v>
      </x:c>
      <x:c r="B7" s="103" t="n">
        <x:v>682.3900756835938</x:v>
      </x:c>
      <x:c r="C7" s="103" t="n">
        <x:v>616.5341796875</x:v>
      </x:c>
      <x:c r="D7" s="103" t="n">
        <x:v>251.02708435058594</x:v>
      </x:c>
      <x:c r="E7" s="103" t="n">
        <x:v>254.0979461669922</x:v>
      </x:c>
      <x:c r="F7" s="103" t="n">
        <x:v>138.73143005371094</x:v>
      </x:c>
      <x:c r="G7" s="103" t="n">
        <x:v>187.6808319091797</x:v>
      </x:c>
      <x:c r="H7" s="103" t="n">
        <x:v>311.970947265625</x:v>
      </x:c>
      <x:c r="I7" s="103" t="n">
        <x:v>319.7359619140625</x:v>
      </x:c>
      <x:c r="J7" s="103" t="n">
        <x:v>1036.50244140625</x:v>
      </x:c>
      <x:c r="K7" s="103" t="n">
        <x:v>329.36309814453125</x:v>
      </x:c>
      <x:c r="L7" s="103" t="n">
        <x:v>66.64550018310547</x:v>
      </x:c>
      <x:c r="M7" s="103" t="n">
        <x:v>871.891845703125</x:v>
      </x:c>
      <x:c r="N7" s="103" t="n">
        <x:v>94.81903839111328</x:v>
      </x:c>
      <x:c r="O7" s="103" t="n">
        <x:v>84.85243225097656</x:v>
      </x:c>
      <x:c r="P7" s="103" t="n">
        <x:v>77.71427154541016</x:v>
      </x:c>
      <x:c r="Q7" s="103" t="n">
        <x:v>408.760009765625</x:v>
      </x:c>
      <x:c r="R7" s="103" t="n">
        <x:v>27.06999969482422</x:v>
      </x:c>
      <x:c r="S7" s="103" t="n">
        <x:v>70.22000122070312</x:v>
      </x:c>
      <x:c r="T7" s="74"/>
      <x:c r="U7" s="101" t="n">
        <x:f>B7/B6-1</x:f>
        <x:v>0.006660178462529753</x:v>
      </x:c>
      <x:c r="V7" s="101" t="n">
        <x:f>C7/C6-1</x:f>
        <x:v>0.007942867947986931</x:v>
      </x:c>
      <x:c r="W7" s="101" t="n">
        <x:f>D7/D6-1</x:f>
        <x:v>0.0158774864167317</x:v>
      </x:c>
      <x:c r="X7" s="101" t="n">
        <x:f>E7/E6-1</x:f>
        <x:v>0.00945669885115441</x:v>
      </x:c>
      <x:c r="Y7" s="101" t="n">
        <x:f>F7/F6-1</x:f>
        <x:v>0.008180744385087424</x:v>
      </x:c>
      <x:c r="Z7" s="101" t="n">
        <x:f>G7/G6-1</x:f>
        <x:v>-0.00386553447189375</x:v>
      </x:c>
      <x:c r="AA7" s="101" t="n">
        <x:f>H7/H6-1</x:f>
        <x:v>-0.010367139430425887</x:v>
      </x:c>
      <x:c r="AB7" s="101" t="n">
        <x:f>I7/I6-1</x:f>
        <x:v>0.00826010282665024</x:v>
      </x:c>
      <x:c r="AC7" s="101" t="n">
        <x:f>J7/J6-1</x:f>
        <x:v>-0.03596023368946255</x:v>
      </x:c>
      <x:c r="AD7" s="101" t="n">
        <x:f>K7/K6-1</x:f>
        <x:v>0.02629972873721398</x:v>
      </x:c>
      <x:c r="AE7" s="101" t="n">
        <x:f>L7/L6-1</x:f>
        <x:v>-0.01707186546579198</x:v>
      </x:c>
      <x:c r="AF7" s="101" t="n">
        <x:f>M7/M6-1</x:f>
        <x:v>0.024856567476957858</x:v>
      </x:c>
      <x:c r="AG7" s="101" t="n">
        <x:f>N7/N6-1</x:f>
        <x:v>0.012394956288961811</x:v>
      </x:c>
      <x:c r="AH7" s="101" t="n">
        <x:f>O7/O6-1</x:f>
        <x:v>0.004940771284396295</x:v>
      </x:c>
      <x:c r="AI7" s="101" t="n">
        <x:f>P7/P6-1</x:f>
        <x:v>0.0026030247490111957</x:v>
      </x:c>
      <x:c r="AJ7" s="101" t="n">
        <x:f>Q7/Q6-1</x:f>
        <x:v>0.026313174195160993</x:v>
      </x:c>
      <x:c r="AK7" s="101" t="n">
        <x:f>R7/R6-1</x:f>
        <x:v>-0.0014755040437760547</x:v>
      </x:c>
      <x:c r="AL7" s="101" t="n">
        <x:f>S7/S6-1</x:f>
        <x:v>0.018271492937333544</x:v>
      </x:c>
      <x:c r="AM7" s="74"/>
      <x:c r="AN7" s="74"/>
    </x:row>
    <x:row r="8">
      <x:c r="A8" s="100" t="n">
        <x:v>46028</x:v>
      </x:c>
      <x:c r="B8" s="103" t="n">
        <x:v>686.4483642578125</x:v>
      </x:c>
      <x:c r="C8" s="103" t="n">
        <x:v>621.951416015625</x:v>
      </x:c>
      <x:c r="D8" s="103" t="n">
        <x:v>254.35450744628906</x:v>
      </x:c>
      <x:c r="E8" s="103" t="n">
        <x:v>257.0759582519531</x:v>
      </x:c>
      <x:c r="F8" s="103" t="n">
        <x:v>141.2890167236328</x:v>
      </x:c>
      <x:c r="G8" s="103" t="n">
        <x:v>186.80288696289062</x:v>
      </x:c>
      <x:c r="H8" s="103" t="n">
        <x:v>343.23297119140625</x:v>
      </x:c>
      <x:c r="I8" s="103" t="n">
        <x:v>324.87554931640625</x:v>
      </x:c>
      <x:c r="J8" s="103" t="n">
        <x:v>1058.9241943359375</x:v>
      </x:c>
      <x:c r="K8" s="103" t="n">
        <x:v>331.41326904296875</x:v>
      </x:c>
      <x:c r="L8" s="103" t="n">
        <x:v>66.54740905761719</x:v>
      </x:c>
      <x:c r="M8" s="103" t="n">
        <x:v>885.193115234375</x:v>
      </x:c>
      <x:c r="N8" s="103" t="n">
        <x:v>94.82888793945312</x:v>
      </x:c>
      <x:c r="O8" s="103" t="n">
        <x:v>84.67781066894531</x:v>
      </x:c>
      <x:c r="P8" s="103" t="n">
        <x:v>77.7334976196289</x:v>
      </x:c>
      <x:c r="Q8" s="103" t="n">
        <x:v>413.17999267578125</x:v>
      </x:c>
      <x:c r="R8" s="103" t="n">
        <x:v>27.15999984741211</x:v>
      </x:c>
      <x:c r="S8" s="103" t="n">
        <x:v>68.51000213623047</x:v>
      </x:c>
      <x:c r="T8" s="74"/>
      <x:c r="U8" s="101" t="n">
        <x:f>B8/B7-1</x:f>
        <x:v>0.0059471682236194034</x:v>
      </x:c>
      <x:c r="V8" s="101" t="n">
        <x:f>C8/C7-1</x:f>
        <x:v>0.008786595304206557</x:v>
      </x:c>
      <x:c r="W8" s="101" t="n">
        <x:f>D8/D7-1</x:f>
        <x:v>0.013255235403427656</x:v>
      </x:c>
      <x:c r="X8" s="101" t="n">
        <x:f>E8/E7-1</x:f>
        <x:v>0.011719937645634504</x:v>
      </x:c>
      <x:c r="Y8" s="101" t="n">
        <x:f>F8/F7-1</x:f>
        <x:v>0.01843552444411256</x:v>
      </x:c>
      <x:c r="Z8" s="101" t="n">
        <x:f>G8/G7-1</x:f>
        <x:v>-0.004677861544826856</x:v>
      </x:c>
      <x:c r="AA8" s="101" t="n">
        <x:f>H8/H7-1</x:f>
        <x:v>0.10020812578795502</x:v>
      </x:c>
      <x:c r="AB8" s="101" t="n">
        <x:f>I8/I7-1</x:f>
        <x:v>0.01607447398652373</x:v>
      </x:c>
      <x:c r="AC8" s="101" t="n">
        <x:f>J8/J7-1</x:f>
        <x:v>0.02163212746442489</x:v>
      </x:c>
      <x:c r="AD8" s="101" t="n">
        <x:f>K8/K7-1</x:f>
        <x:v>0.006224652700885791</x:v>
      </x:c>
      <x:c r="AE8" s="101" t="n">
        <x:f>L8/L7-1</x:f>
        <x:v>-0.0014718341856356787</x:v>
      </x:c>
      <x:c r="AF8" s="101" t="n">
        <x:f>M8/M7-1</x:f>
        <x:v>0.015255641622067717</x:v>
      </x:c>
      <x:c r="AG8" s="101" t="n">
        <x:f>N8/N7-1</x:f>
        <x:v>0.00010387732787608961</x:v>
      </x:c>
      <x:c r="AH8" s="101" t="n">
        <x:f>O8/O7-1</x:f>
        <x:v>-0.0020579443322821245</x:v>
      </x:c>
      <x:c r="AI8" s="101" t="n">
        <x:f>P8/P7-1</x:f>
        <x:v>0.0002473943824785607</x:v>
      </x:c>
      <x:c r="AJ8" s="101" t="n">
        <x:f>Q8/Q7-1</x:f>
        <x:v>0.010813149047262716</x:v>
      </x:c>
      <x:c r="AK8" s="101" t="n">
        <x:f>R8/R7-1</x:f>
        <x:v>0.003324719379479646</x:v>
      </x:c>
      <x:c r="AL8" s="101" t="n">
        <x:f>S8/S7-1</x:f>
        <x:v>-0.0243520229955293</x:v>
      </x:c>
      <x:c r="AM8" s="74"/>
      <x:c r="AN8" s="74"/>
    </x:row>
    <x:row r="9">
      <x:c r="A9" s="100" t="n">
        <x:v>46029</x:v>
      </x:c>
      <x:c r="B9" s="103" t="n">
        <x:v>684.2356567382812</x:v>
      </x:c>
      <x:c r="C9" s="103" t="n">
        <x:v>622.550048828125</x:v>
      </x:c>
      <x:c r="D9" s="103" t="n">
        <x:v>253.75856018066406</x:v>
      </x:c>
      <x:c r="E9" s="103" t="n">
        <x:v>255.4425506591797</x:v>
      </x:c>
      <x:c r="F9" s="103" t="n">
        <x:v>139.95590209960938</x:v>
      </x:c>
      <x:c r="G9" s="103" t="n">
        <x:v>188.66851806640625</x:v>
      </x:c>
      <x:c r="H9" s="103" t="n">
        <x:v>339.355224609375</x:v>
      </x:c>
      <x:c r="I9" s="103" t="n">
        <x:v>316.19378662109375</x:v>
      </x:c>
      <x:c r="J9" s="103" t="n">
        <x:v>1102.7623291015625</x:v>
      </x:c>
      <x:c r="K9" s="103" t="n">
        <x:v>323.8660583496094</x:v>
      </x:c>
      <x:c r="L9" s="103" t="n">
        <x:v>66.25312042236328</x:v>
      </x:c>
      <x:c r="M9" s="103" t="n">
        <x:v>878.7017822265625</x:v>
      </x:c>
      <x:c r="N9" s="103" t="n">
        <x:v>92.76288604736328</x:v>
      </x:c>
      <x:c r="O9" s="103" t="n">
        <x:v>85.17259979248047</x:v>
      </x:c>
      <x:c r="P9" s="103" t="n">
        <x:v>77.71427154541016</x:v>
      </x:c>
      <x:c r="Q9" s="103" t="n">
        <x:v>409.2300109863281</x:v>
      </x:c>
      <x:c r="R9" s="103" t="n">
        <x:v>27.200000762939453</x:v>
      </x:c>
      <x:c r="S9" s="103" t="n">
        <x:v>67.79000091552734</x:v>
      </x:c>
      <x:c r="T9" s="74"/>
      <x:c r="U9" s="101" t="n">
        <x:f>B9/B8-1</x:f>
        <x:v>-0.0032234143669693793</x:v>
      </x:c>
      <x:c r="V9" s="101" t="n">
        <x:f>C9/C8-1</x:f>
        <x:v>0.0009625073552126384</x:v>
      </x:c>
      <x:c r="W9" s="101" t="n">
        <x:f>D9/D8-1</x:f>
        <x:v>-0.002342978984757549</x:v>
      </x:c>
      <x:c r="X9" s="101" t="n">
        <x:f>E9/E8-1</x:f>
        <x:v>-0.006353793656474815</x:v>
      </x:c>
      <x:c r="Y9" s="101" t="n">
        <x:f>F9/F8-1</x:f>
        <x:v>-0.009435373356947219</x:v>
      </x:c>
      <x:c r="Z9" s="101" t="n">
        <x:f>G9/G8-1</x:f>
        <x:v>0.009987164191344933</x:v>
      </x:c>
      <x:c r="AA9" s="101" t="n">
        <x:f>H9/H8-1</x:f>
        <x:v>-0.0112977100322591</x:v>
      </x:c>
      <x:c r="AB9" s="101" t="n">
        <x:f>I9/I8-1</x:f>
        <x:v>-0.026723349028821675</x:v>
      </x:c>
      <x:c r="AC9" s="101" t="n">
        <x:f>J9/J8-1</x:f>
        <x:v>0.041398746954796284</x:v>
      </x:c>
      <x:c r="AD9" s="101" t="n">
        <x:f>K9/K8-1</x:f>
        <x:v>-0.022772807845484522</x:v>
      </x:c>
      <x:c r="AE9" s="101" t="n">
        <x:f>L9/L8-1</x:f>
        <x:v>-0.00442224031590932</x:v>
      </x:c>
      <x:c r="AF9" s="101" t="n">
        <x:f>M9/M8-1</x:f>
        <x:v>-0.007333239375787226</x:v>
      </x:c>
      <x:c r="AG9" s="101" t="n">
        <x:f>N9/N8-1</x:f>
        <x:v>-0.021786629970910965</x:v>
      </x:c>
      <x:c r="AH9" s="101" t="n">
        <x:f>O9/O8-1</x:f>
        <x:v>0.005843196932305839</x:v>
      </x:c>
      <x:c r="AI9" s="101" t="n">
        <x:f>P9/P8-1</x:f>
        <x:v>-0.00024733319363590134</x:v>
      </x:c>
      <x:c r="AJ9" s="101" t="n">
        <x:f>Q9/Q8-1</x:f>
        <x:v>-0.009559953917111952</x:v>
      </x:c>
      <x:c r="AK9" s="101" t="n">
        <x:f>R9/R8-1</x:f>
        <x:v>0.001472787767013095</x:v>
      </x:c>
      <x:c r="AL9" s="101" t="n">
        <x:f>S9/S8-1</x:f>
        <x:v>-0.01050943217417244</x:v>
      </x:c>
      <x:c r="AM9" s="74"/>
      <x:c r="AN9" s="74"/>
    </x:row>
    <x:row r="10">
      <x:c r="A10" s="100" t="n">
        <x:v>46030</x:v>
      </x:c>
      <x:c r="B10" s="103" t="n">
        <x:v>684.1661987304688</x:v>
      </x:c>
      <x:c r="C10" s="103" t="n">
        <x:v>619.0083618164062</x:v>
      </x:c>
      <x:c r="D10" s="103" t="n">
        <x:v>256.5297546386719</x:v>
      </x:c>
      <x:c r="E10" s="103" t="n">
        <x:v>252.31512451171875</x:v>
      </x:c>
      <x:c r="F10" s="103" t="n">
        <x:v>140.53854370117188</x:v>
      </x:c>
      <x:c r="G10" s="103" t="n">
        <x:v>184.60801696777344</x:v>
      </x:c>
      <x:c r="H10" s="103" t="n">
        <x:v>326.8323974609375</x:v>
      </x:c>
      <x:c r="I10" s="103" t="n">
        <x:v>315.5290832519531</x:v>
      </x:c>
      <x:c r="J10" s="103" t="n">
        <x:v>1079.9722900390625</x:v>
      </x:c>
      <x:c r="K10" s="103" t="n">
        <x:v>326.63934326171875</x:v>
      </x:c>
      <x:c r="L10" s="103" t="n">
        <x:v>68.04825592041016</x:v>
      </x:c>
      <x:c r="M10" s="103" t="n">
        <x:v>911.2879638671875</x:v>
      </x:c>
      <x:c r="N10" s="103" t="n">
        <x:v>94.05167388916016</x:v>
      </x:c>
      <x:c r="O10" s="103" t="n">
        <x:v>84.74571228027344</x:v>
      </x:c>
      <x:c r="P10" s="103" t="n">
        <x:v>77.77193450927734</x:v>
      </x:c>
      <x:c r="Q10" s="103" t="n">
        <x:v>411.489990234375</x:v>
      </x:c>
      <x:c r="R10" s="103" t="n">
        <x:v>27.270000457763672</x:v>
      </x:c>
      <x:c r="S10" s="103" t="n">
        <x:v>70.54000091552734</x:v>
      </x:c>
      <x:c r="T10" s="74"/>
      <x:c r="U10" s="101" t="n">
        <x:f>B10/B9-1</x:f>
        <x:v>-0.00010151182144413351</x:v>
      </x:c>
      <x:c r="V10" s="101" t="n">
        <x:f>C10/C9-1</x:f>
        <x:v>-0.005688999652936455</x:v>
      </x:c>
      <x:c r="W10" s="101" t="n">
        <x:f>D10/D9-1</x:f>
        <x:v>0.010920594978292897</x:v>
      </x:c>
      <x:c r="X10" s="101" t="n">
        <x:f>E10/E9-1</x:f>
        <x:v>-0.012243168334290733</x:v>
      </x:c>
      <x:c r="Y10" s="101" t="n">
        <x:f>F10/F9-1</x:f>
        <x:v>0.004163037019673688</x:v>
      </x:c>
      <x:c r="Z10" s="101" t="n">
        <x:f>G10/G9-1</x:f>
        <x:v>-0.021521879433025637</x:v>
      </x:c>
      <x:c r="AA10" s="101" t="n">
        <x:f>H10/H9-1</x:f>
        <x:v>-0.03690182510922668</x:v>
      </x:c>
      <x:c r="AB10" s="101" t="n">
        <x:f>I10/I9-1</x:f>
        <x:v>-0.0021022025013324175</x:v>
      </x:c>
      <x:c r="AC10" s="101" t="n">
        <x:f>J10/J9-1</x:f>
        <x:v>-0.02066631989602641</x:v>
      </x:c>
      <x:c r="AD10" s="101" t="n">
        <x:f>K10/K9-1</x:f>
        <x:v>0.008563061304545982</x:v>
      </x:c>
      <x:c r="AE10" s="101" t="n">
        <x:f>L10/L9-1</x:f>
        <x:v>0.027095108677189783</x:v>
      </x:c>
      <x:c r="AF10" s="101" t="n">
        <x:f>M10/M9-1</x:f>
        <x:v>0.0370844606210472</x:v>
      </x:c>
      <x:c r="AG10" s="101" t="n">
        <x:f>N10/N9-1</x:f>
        <x:v>0.0138933564565773</x:v>
      </x:c>
      <x:c r="AH10" s="101" t="n">
        <x:f>O10/O9-1</x:f>
        <x:v>-0.005012028671745661</x:v>
      </x:c>
      <x:c r="AI10" s="101" t="n">
        <x:f>P10/P9-1</x:f>
        <x:v>0.0007419868026876664</x:v>
      </x:c>
      <x:c r="AJ10" s="101" t="n">
        <x:f>Q10/Q9-1</x:f>
        <x:v>0.005522515913727544</x:v>
      </x:c>
      <x:c r="AK10" s="101" t="n">
        <x:f>R10/R9-1</x:f>
        <x:v>0.0025735181198816015</x:v>
      </x:c>
      <x:c r="AL10" s="101" t="n">
        <x:f>S10/S9-1</x:f>
        <x:v>0.04056645468152098</x:v>
      </x:c>
      <x:c r="AM10" s="74"/>
      <x:c r="AN10" s="74"/>
    </x:row>
    <x:row r="11">
      <x:c r="A11" s="100" t="n">
        <x:v>46031</x:v>
      </x:c>
      <x:c r="B11" s="103" t="n">
        <x:v>688.6908569335938</x:v>
      </x:c>
      <x:c r="C11" s="103" t="n">
        <x:v>625.173828125</x:v>
      </x:c>
      <x:c r="D11" s="103" t="n">
        <x:v>258.4765625</x:v>
      </x:c>
      <x:c r="E11" s="103" t="n">
        <x:v>255.96043395996094</x:v>
      </x:c>
      <x:c r="F11" s="103" t="n">
        <x:v>142.4344940185547</x:v>
      </x:c>
      <x:c r="G11" s="103" t="n">
        <x:v>184.42843627929688</x:v>
      </x:c>
      <x:c r="H11" s="103" t="n">
        <x:v>344.8920593261719</x:v>
      </x:c>
      <x:c r="I11" s="103" t="n">
        <x:v>321.105224609375</x:v>
      </x:c>
      <x:c r="J11" s="103" t="n">
        <x:v>1058.446533203125</x:v>
      </x:c>
      <x:c r="K11" s="103" t="n">
        <x:v>326.0450744628906</x:v>
      </x:c>
      <x:c r="L11" s="103" t="n">
        <x:v>69.16653442382812</x:v>
      </x:c>
      <x:c r="M11" s="103" t="n">
        <x:v>920.81591796875</x:v>
      </x:c>
      <x:c r="N11" s="103" t="n">
        <x:v>94.39600372314453</x:v>
      </x:c>
      <x:c r="O11" s="103" t="n">
        <x:v>85.30841827392578</x:v>
      </x:c>
      <x:c r="P11" s="103" t="n">
        <x:v>77.82958221435547</x:v>
      </x:c>
      <x:c r="Q11" s="103" t="n">
        <x:v>414.4700012207031</x:v>
      </x:c>
      <x:c r="R11" s="103" t="n">
        <x:v>27.329999923706055</x:v>
      </x:c>
      <x:c r="S11" s="103" t="n">
        <x:v>70.77999877929688</x:v>
      </x:c>
      <x:c r="T11" s="74"/>
      <x:c r="U11" s="101" t="n">
        <x:f>B11/B10-1</x:f>
        <x:v>0.006613390447410161</x:v>
      </x:c>
      <x:c r="V11" s="101" t="n">
        <x:f>C11/C10-1</x:f>
        <x:v>0.00996023105487942</x:v>
      </x:c>
      <x:c r="W11" s="101" t="n">
        <x:f>D11/D10-1</x:f>
        <x:v>0.007589013851707849</x:v>
      </x:c>
      <x:c r="X11" s="101" t="n">
        <x:f>E11/E10-1</x:f>
        <x:v>0.014447447236056954</x:v>
      </x:c>
      <x:c r="Y11" s="101" t="n">
        <x:f>F11/F10-1</x:f>
        <x:v>0.013490607398168208</x:v>
      </x:c>
      <x:c r="Z11" s="101" t="n">
        <x:f>G11/G10-1</x:f>
        <x:v>-0.0009727675505442068</x:v>
      </x:c>
      <x:c r="AA11" s="101" t="n">
        <x:f>H11/H10-1</x:f>
        <x:v>0.055256645318929376</x:v>
      </x:c>
      <x:c r="AB11" s="101" t="n">
        <x:f>I11/I10-1</x:f>
        <x:v>0.017672353052061718</x:v>
      </x:c>
      <x:c r="AC11" s="101" t="n">
        <x:f>J11/J10-1</x:f>
        <x:v>-0.01993176772633576</x:v>
      </x:c>
      <x:c r="AD11" s="101" t="n">
        <x:f>K11/K10-1</x:f>
        <x:v>-0.0018193423758875449</x:v>
      </x:c>
      <x:c r="AE11" s="101" t="n">
        <x:f>L11/L10-1</x:f>
        <x:v>0.01643361006527355</x:v>
      </x:c>
      <x:c r="AF11" s="101" t="n">
        <x:f>M11/M10-1</x:f>
        <x:v>0.010455481120511312</x:v>
      </x:c>
      <x:c r="AG11" s="101" t="n">
        <x:f>N11/N10-1</x:f>
        <x:v>0.0036610707682902532</x:v>
      </x:c>
      <x:c r="AH11" s="101" t="n">
        <x:f>O11/O10-1</x:f>
        <x:v>0.006639934676474724</x:v>
      </x:c>
      <x:c r="AI11" s="101" t="n">
        <x:f>P11/P10-1</x:f>
        <x:v>0.000741240467295512</x:v>
      </x:c>
      <x:c r="AJ11" s="101" t="n">
        <x:f>Q11/Q10-1</x:f>
        <x:v>0.007242001159325273</x:v>
      </x:c>
      <x:c r="AK11" s="101" t="n">
        <x:f>R11/R10-1</x:f>
        <x:v>0.002200200400997776</x:v>
      </x:c>
      <x:c r="AL11" s="101" t="n">
        <x:f>S11/S10-1</x:f>
        <x:v>0.003402294593913169</x:v>
      </x:c>
      <x:c r="AM11" s="74"/>
      <x:c r="AN11" s="74"/>
    </x:row>
    <x:row r="12">
      <x:c r="A12" s="100" t="n">
        <x:v>46034</x:v>
      </x:c>
      <x:c r="B12" s="103" t="n">
        <x:v>689.7723388671875</x:v>
      </x:c>
      <x:c r="C12" s="103" t="n">
        <x:v>625.6925659179688</x:v>
      </x:c>
      <x:c r="D12" s="103" t="n">
        <x:v>259.73797607421875</x:v>
      </x:c>
      <x:c r="E12" s="103" t="n">
        <x:v>257.9126281738281</x:v>
      </x:c>
      <x:c r="F12" s="103" t="n">
        <x:v>141.9012451171875</x:v>
      </x:c>
      <x:c r="G12" s="103" t="n">
        <x:v>184.5082550048828</x:v>
      </x:c>
      <x:c r="H12" s="103" t="n">
        <x:v>345.6716003417969</x:v>
      </x:c>
      <x:c r="I12" s="103" t="n">
        <x:v>329.18170166015625</x:v>
      </x:c>
      <x:c r="J12" s="103" t="n">
        <x:v>1075.8026123046875</x:v>
      </x:c>
      <x:c r="K12" s="103" t="n">
        <x:v>321.3899841308594</x:v>
      </x:c>
      <x:c r="L12" s="103" t="n">
        <x:v>69.15673065185547</x:v>
      </x:c>
      <x:c r="M12" s="103" t="n">
        <x:v>938.9359741210938</x:v>
      </x:c>
      <x:c r="N12" s="103" t="n">
        <x:v>93.42203521728516</x:v>
      </x:c>
      <x:c r="O12" s="103" t="n">
        <x:v>85.05618286132812</x:v>
      </x:c>
      <x:c r="P12" s="103" t="n">
        <x:v>77.86801147460938</x:v>
      </x:c>
      <x:c r="Q12" s="103" t="n">
        <x:v>422.2300109863281</x:v>
      </x:c>
      <x:c r="R12" s="103" t="n">
        <x:v>27.280000686645508</x:v>
      </x:c>
      <x:c r="S12" s="103" t="n">
        <x:v>71.6500015258789</x:v>
      </x:c>
      <x:c r="T12" s="74"/>
      <x:c r="U12" s="101" t="n">
        <x:f>B12/B11-1</x:f>
        <x:v>0.0015703445496706436</x:v>
      </x:c>
      <x:c r="V12" s="101" t="n">
        <x:f>C12/C11-1</x:f>
        <x:v>0.0008297496946161331</x:v>
      </x:c>
      <x:c r="W12" s="101" t="n">
        <x:f>D12/D11-1</x:f>
        <x:v>0.00488018550702729</x:v>
      </x:c>
      <x:c r="X12" s="101" t="n">
        <x:f>E12/E11-1</x:f>
        <x:v>0.007626937428042435</x:v>
      </x:c>
      <x:c r="Y12" s="101" t="n">
        <x:f>F12/F11-1</x:f>
        <x:v>-0.0037438185535150215</x:v>
      </x:c>
      <x:c r="Z12" s="101" t="n">
        <x:f>G12/G11-1</x:f>
        <x:v>0.00043278968903170956</x:v>
      </x:c>
      <x:c r="AA12" s="101" t="n">
        <x:f>H12/H11-1</x:f>
        <x:v>0.002260246342429717</x:v>
      </x:c>
      <x:c r="AB12" s="101" t="n">
        <x:f>I12/I11-1</x:f>
        <x:v>0.025152119715916577</x:v>
      </x:c>
      <x:c r="AC12" s="101" t="n">
        <x:f>J12/J11-1</x:f>
        <x:v>0.01639769091504184</x:v>
      </x:c>
      <x:c r="AD12" s="101" t="n">
        <x:f>K12/K11-1</x:f>
        <x:v>-0.014277444122410943</x:v>
      </x:c>
      <x:c r="AE12" s="101" t="n">
        <x:f>L12/L11-1</x:f>
        <x:v>-0.00014174155253443566</x:v>
      </x:c>
      <x:c r="AF12" s="101" t="n">
        <x:f>M12/M11-1</x:f>
        <x:v>0.019678261201560465</x:v>
      </x:c>
      <x:c r="AG12" s="101" t="n">
        <x:f>N12/N11-1</x:f>
        <x:v>-0.010317899778002682</x:v>
      </x:c>
      <x:c r="AH12" s="101" t="n">
        <x:f>O12/O11-1</x:f>
        <x:v>-0.0029567470327221956</x:v>
      </x:c>
      <x:c r="AI12" s="101" t="n">
        <x:f>P12/P11-1</x:f>
        <x:v>0.0004937616155777924</x:v>
      </x:c>
      <x:c r="AJ12" s="101" t="n">
        <x:f>Q12/Q11-1</x:f>
        <x:v>0.018722729613168898</x:v>
      </x:c>
      <x:c r="AK12" s="101" t="n">
        <x:f>R12/R11-1</x:f>
        <x:v>-0.0018294634906741436</x:v>
      </x:c>
      <x:c r="AL12" s="101" t="n">
        <x:f>S12/S11-1</x:f>
        <x:v>0.0122916468152936</x:v>
      </x:c>
      <x:c r="AM12" s="74"/>
      <x:c r="AN12" s="74"/>
    </x:row>
    <x:row r="13">
      <x:c r="A13" s="100" t="n">
        <x:v>46035</x:v>
      </x:c>
      <x:c r="B13" s="103" t="n">
        <x:v>688.3931884765625</x:v>
      </x:c>
      <x:c r="C13" s="103" t="n">
        <x:v>624.7647705078125</x:v>
      </x:c>
      <x:c r="D13" s="103" t="n">
        <x:v>259.5890197753906</x:v>
      </x:c>
      <x:c r="E13" s="103" t="n">
        <x:v>257.87274169921875</x:v>
      </x:c>
      <x:c r="F13" s="103" t="n">
        <x:v>141.8716278076172</x:v>
      </x:c>
      <x:c r="G13" s="103" t="n">
        <x:v>185.376220703125</x:v>
      </x:c>
      <x:c r="H13" s="103" t="n">
        <x:v>337.93603515625</x:v>
      </x:c>
      <x:c r="I13" s="103" t="n">
        <x:v>328.62603759765625</x:v>
      </x:c>
      <x:c r="J13" s="103" t="n">
        <x:v>1072.010986328125</x:v>
      </x:c>
      <x:c r="K13" s="103" t="n">
        <x:v>307.9298095703125</x:v>
      </x:c>
      <x:c r="L13" s="103" t="n">
        <x:v>69.88262939453125</x:v>
      </x:c>
      <x:c r="M13" s="103" t="n">
        <x:v>937.7909545898438</x:v>
      </x:c>
      <x:c r="N13" s="103" t="n">
        <x:v>92.04471588134766</x:v>
      </x:c>
      <x:c r="O13" s="103" t="n">
        <x:v>85.20169830322266</x:v>
      </x:c>
      <x:c r="P13" s="103" t="n">
        <x:v>77.86801147460938</x:v>
      </x:c>
      <x:c r="Q13" s="103" t="n">
        <x:v>421.6300048828125</x:v>
      </x:c>
      <x:c r="R13" s="103" t="n">
        <x:v>27.350000381469727</x:v>
      </x:c>
      <x:c r="S13" s="103" t="n">
        <x:v>73.4800033569336</x:v>
      </x:c>
      <x:c r="T13" s="74"/>
      <x:c r="U13" s="101" t="n">
        <x:f>B13/B12-1</x:f>
        <x:v>-0.00199942838080458</x:v>
      </x:c>
      <x:c r="V13" s="101" t="n">
        <x:f>C13/C12-1</x:f>
        <x:v>-0.0014828295247444334</x:v>
      </x:c>
      <x:c r="W13" s="101" t="n">
        <x:f>D13/D12-1</x:f>
        <x:v>-0.0005734867926496801</x:v>
      </x:c>
      <x:c r="X13" s="101" t="n">
        <x:f>E13/E12-1</x:f>
        <x:v>-0.00015465111147050514</x:v>
      </x:c>
      <x:c r="Y13" s="101" t="n">
        <x:f>F13/F12-1</x:f>
        <x:v>-0.00020871775681641225</x:v>
      </x:c>
      <x:c r="Z13" s="101" t="n">
        <x:f>G13/G12-1</x:f>
        <x:v>0.004704210650191332</x:v>
      </x:c>
      <x:c r="AA13" s="101" t="n">
        <x:f>H13/H12-1</x:f>
        <x:v>-0.022378364834999553</x:v>
      </x:c>
      <x:c r="AB13" s="101" t="n">
        <x:f>I13/I12-1</x:f>
        <x:v>-0.0016880162527188602</x:v>
      </x:c>
      <x:c r="AC13" s="101" t="n">
        <x:f>J13/J12-1</x:f>
        <x:v>-0.0035244625112405004</x:v>
      </x:c>
      <x:c r="AD13" s="101" t="n">
        <x:f>K13/K12-1</x:f>
        <x:v>-0.04188112643568365</x:v>
      </x:c>
      <x:c r="AE13" s="101" t="n">
        <x:f>L13/L12-1</x:f>
        <x:v>0.010496429426805287</x:v>
      </x:c>
      <x:c r="AF13" s="101" t="n">
        <x:f>M13/M12-1</x:f>
        <x:v>-0.0012194862725563027</x:v>
      </x:c>
      <x:c r="AG13" s="101" t="n">
        <x:f>N13/N12-1</x:f>
        <x:v>-0.014742981489688889</x:v>
      </x:c>
      <x:c r="AH13" s="101" t="n">
        <x:f>O13/O12-1</x:f>
        <x:v>0.0017108155691840654</x:v>
      </x:c>
      <x:c r="AI13" s="101" t="n">
        <x:f>P13/P12-1</x:f>
        <x:v>0</x:v>
      </x:c>
      <x:c r="AJ13" s="101" t="n">
        <x:f>Q13/Q12-1</x:f>
        <x:v>-0.0014210408732292512</x:v>
      </x:c>
      <x:c r="AK13" s="101" t="n">
        <x:f>R13/R12-1</x:f>
        <x:v>0.0025659711533103646</x:v>
      </x:c>
      <x:c r="AL13" s="101" t="n">
        <x:f>S13/S12-1</x:f>
        <x:v>0.025540848458931453</x:v>
      </x:c>
      <x:c r="AM13" s="74"/>
      <x:c r="AN13" s="74"/>
    </x:row>
    <x:row r="14">
      <x:c r="A14" s="100" t="n">
        <x:v>46036</x:v>
      </x:c>
      <x:c r="B14" s="103" t="n">
        <x:v>685.009521484375</x:v>
      </x:c>
      <x:c r="C14" s="103" t="n">
        <x:v>618.0905151367188</x:v>
      </x:c>
      <x:c r="D14" s="103" t="n">
        <x:v>261.4165954589844</x:v>
      </x:c>
      <x:c r="E14" s="103" t="n">
        <x:v>254.70550537109375</x:v>
      </x:c>
      <x:c r="F14" s="103" t="n">
        <x:v>141.89137268066406</x:v>
      </x:c>
      <x:c r="G14" s="103" t="n">
        <x:v>182.71243286132812</x:v>
      </x:c>
      <x:c r="H14" s="103" t="n">
        <x:v>333.1587829589844</x:v>
      </x:c>
      <x:c r="I14" s="103" t="n">
        <x:v>324.55804443359375</x:v>
      </x:c>
      <x:c r="J14" s="103" t="n">
        <x:v>1068.1297607421875</x:v>
      </x:c>
      <x:c r="K14" s="103" t="n">
        <x:v>304.9287414550781</x:v>
      </x:c>
      <x:c r="L14" s="103" t="n">
        <x:v>70.07882690429688</x:v>
      </x:c>
      <x:c r="M14" s="103" t="n">
        <x:v>946.8012084960938</x:v>
      </x:c>
      <x:c r="N14" s="103" t="n">
        <x:v>87.80452728271484</x:v>
      </x:c>
      <x:c r="O14" s="103" t="n">
        <x:v>85.6965103149414</x:v>
      </x:c>
      <x:c r="P14" s="103" t="n">
        <x:v>77.86801147460938</x:v>
      </x:c>
      <x:c r="Q14" s="103" t="n">
        <x:v>425.94000244140625</x:v>
      </x:c>
      <x:c r="R14" s="103" t="n">
        <x:v>27.329999923706055</x:v>
      </x:c>
      <x:c r="S14" s="103" t="n">
        <x:v>72.61000061035156</x:v>
      </x:c>
      <x:c r="T14" s="74"/>
      <x:c r="U14" s="101" t="n">
        <x:f>B14/B13-1</x:f>
        <x:v>-0.004915311552799784</x:v>
      </x:c>
      <x:c r="V14" s="101" t="n">
        <x:f>C14/C13-1</x:f>
        <x:v>-0.010682829260153182</x:v>
      </x:c>
      <x:c r="W14" s="101" t="n">
        <x:f>D14/D13-1</x:f>
        <x:v>0.007040265744579832</x:v>
      </x:c>
      <x:c r="X14" s="101" t="n">
        <x:f>E14/E13-1</x:f>
        <x:v>-0.012282167968800883</x:v>
      </x:c>
      <x:c r="Y14" s="101" t="n">
        <x:f>F14/F13-1</x:f>
        <x:v>0.00013917421934173113</x:v>
      </x:c>
      <x:c r="Z14" s="101" t="n">
        <x:f>G14/G13-1</x:f>
        <x:v>-0.014369630752494755</x:v>
      </x:c>
      <x:c r="AA14" s="101" t="n">
        <x:f>H14/H13-1</x:f>
        <x:v>-0.014136557514669246</x:v>
      </x:c>
      <x:c r="AB14" s="101" t="n">
        <x:f>I14/I13-1</x:f>
        <x:v>-0.01237879138792719</x:v>
      </x:c>
      <x:c r="AC14" s="101" t="n">
        <x:f>J14/J13-1</x:f>
        <x:v>-0.0036205091509664555</x:v>
      </x:c>
      <x:c r="AD14" s="101" t="n">
        <x:f>K14/K13-1</x:f>
        <x:v>-0.009745948660904502</x:v>
      </x:c>
      <x:c r="AE14" s="101" t="n">
        <x:f>L14/L13-1</x:f>
        <x:v>0.0028075290163736</x:v>
      </x:c>
      <x:c r="AF14" s="101" t="n">
        <x:f>M14/M13-1</x:f>
        <x:v>0.009607955655949851</x:v>
      </x:c>
      <x:c r="AG14" s="101" t="n">
        <x:f>N14/N13-1</x:f>
        <x:v>-0.046066616187926845</x:v>
      </x:c>
      <x:c r="AH14" s="101" t="n">
        <x:f>O14/O13-1</x:f>
        <x:v>0.005807536957277204</x:v>
      </x:c>
      <x:c r="AI14" s="101" t="n">
        <x:f>P14/P13-1</x:f>
        <x:v>0</x:v>
      </x:c>
      <x:c r="AJ14" s="101" t="n">
        <x:f>Q14/Q13-1</x:f>
        <x:v>0.010222226854541994</x:v>
      </x:c>
      <x:c r="AK14" s="101" t="n">
        <x:f>R14/R13-1</x:f>
        <x:v>-0.0007312781530058876</x:v>
      </x:c>
      <x:c r="AL14" s="101" t="n">
        <x:f>S14/S13-1</x:f>
        <x:v>-0.011839993288458861</x:v>
      </x:c>
      <x:c r="AM14" s="74"/>
      <x:c r="AN14" s="74"/>
    </x:row>
    <x:row r="15">
      <x:c r="A15" s="100" t="n">
        <x:v>46037</x:v>
      </x:c>
      <x:c r="B15" s="103" t="n">
        <x:v>686.875</x:v>
      </x:c>
      <x:c r="C15" s="103" t="n">
        <x:v>620.3153076171875</x:v>
      </x:c>
      <x:c r="D15" s="103" t="n">
        <x:v>263.7209777832031</x:v>
      </x:c>
      <x:c r="E15" s="103" t="n">
        <x:v>256.1795654296875</x:v>
      </x:c>
      <x:c r="F15" s="103" t="n">
        <x:v>142.7010955810547</x:v>
      </x:c>
      <x:c r="G15" s="103" t="n">
        <x:v>186.6133270263672</x:v>
      </x:c>
      <x:c r="H15" s="103" t="n">
        <x:v>336.4368896484375</x:v>
      </x:c>
      <x:c r="I15" s="103" t="n">
        <x:v>338.9747314453125</x:v>
      </x:c>
      <x:c r="J15" s="103" t="n">
        <x:v>1028.00341796875</x:v>
      </x:c>
      <x:c r="K15" s="103" t="n">
        <x:v>306.30548095703125</x:v>
      </x:c>
      <x:c r="L15" s="103" t="n">
        <x:v>69.1371078491211</x:v>
      </x:c>
      <x:c r="M15" s="103" t="n">
        <x:v>952.5458374023438</x:v>
      </x:c>
      <x:c r="N15" s="103" t="n">
        <x:v>87.51921844482422</x:v>
      </x:c>
      <x:c r="O15" s="103" t="n">
        <x:v>85.67709350585938</x:v>
      </x:c>
      <x:c r="P15" s="103" t="n">
        <x:v>77.86801147460938</x:v>
      </x:c>
      <x:c r="Q15" s="103" t="n">
        <x:v>423.3299865722656</x:v>
      </x:c>
      <x:c r="R15" s="103" t="n">
        <x:v>27.43000030517578</x:v>
      </x:c>
      <x:c r="S15" s="103" t="n">
        <x:v>71.12999725341797</x:v>
      </x:c>
      <x:c r="T15" s="74"/>
      <x:c r="U15" s="101" t="n">
        <x:f>B15/B14-1</x:f>
        <x:v>0.0027232884465351326</x:v>
      </x:c>
      <x:c r="V15" s="101" t="n">
        <x:f>C15/C14-1</x:f>
        <x:v>0.0035994606388298767</x:v>
      </x:c>
      <x:c r="W15" s="101" t="n">
        <x:f>D15/D14-1</x:f>
        <x:v>0.008814981008274492</x:v>
      </x:c>
      <x:c r="X15" s="101" t="n">
        <x:f>E15/E14-1</x:f>
        <x:v>0.0057873113360706885</x:v>
      </x:c>
      <x:c r="Y15" s="101" t="n">
        <x:f>F15/F14-1</x:f>
        <x:v>0.005706639417838</x:v>
      </x:c>
      <x:c r="Z15" s="101" t="n">
        <x:f>G15/G14-1</x:f>
        <x:v>0.02134991091711691</x:v>
      </x:c>
      <x:c r="AA15" s="101" t="n">
        <x:f>H15/H14-1</x:f>
        <x:v>0.009839472519194148</x:v>
      </x:c>
      <x:c r="AB15" s="101" t="n">
        <x:f>I15/I14-1</x:f>
        <x:v>0.04441944132636788</x:v>
      </x:c>
      <x:c r="AC15" s="101" t="n">
        <x:f>J15/J14-1</x:f>
        <x:v>-0.03756691766134834</x:v>
      </x:c>
      <x:c r="AD15" s="101" t="n">
        <x:f>K15/K14-1</x:f>
        <x:v>0.004514954855955988</x:v>
      </x:c>
      <x:c r="AE15" s="101" t="n">
        <x:f>L15/L14-1</x:f>
        <x:v>-0.013437996849773759</x:v>
      </x:c>
      <x:c r="AF15" s="101" t="n">
        <x:f>M15/M14-1</x:f>
        <x:v>0.006067407661398017</x:v>
      </x:c>
      <x:c r="AG15" s="101" t="n">
        <x:f>N15/N14-1</x:f>
        <x:v>-0.003249363634428293</x:v>
      </x:c>
      <x:c r="AH15" s="101" t="n">
        <x:f>O15/O14-1</x:f>
        <x:v>-0.00022657642663248545</x:v>
      </x:c>
      <x:c r="AI15" s="101" t="n">
        <x:f>P15/P14-1</x:f>
        <x:v>0</x:v>
      </x:c>
      <x:c r="AJ15" s="101" t="n">
        <x:f>Q15/Q14-1</x:f>
        <x:v>-0.006127660830587689</x:v>
      </x:c>
      <x:c r="AK15" s="101" t="n">
        <x:f>R15/R14-1</x:f>
        <x:v>0.003658996770906864</x:v>
      </x:c>
      <x:c r="AL15" s="101" t="n">
        <x:f>S15/S14-1</x:f>
        <x:v>-0.02038291343469012</x:v>
      </x:c>
      <x:c r="AM15" s="74"/>
      <x:c r="AN15" s="74"/>
    </x:row>
    <x:row r="16">
      <x:c r="A16" s="100" t="n">
        <x:v>46038</x:v>
      </x:c>
      <x:c r="B16" s="103" t="n">
        <x:v>686.299560546875</x:v>
      </x:c>
      <x:c r="C16" s="103" t="n">
        <x:v>619.7965087890625</x:v>
      </x:c>
      <x:c r="D16" s="103" t="n">
        <x:v>263.96929931640625</x:v>
      </x:c>
      <x:c r="E16" s="103" t="n">
        <x:v>257.34490966796875</x:v>
      </x:c>
      <x:c r="F16" s="103" t="n">
        <x:v>142.68136596679688</x:v>
      </x:c>
      <x:c r="G16" s="103" t="n">
        <x:v>185.79522705078125</x:v>
      </x:c>
      <x:c r="H16" s="103" t="n">
        <x:v>362.54193115234375</x:v>
      </x:c>
      <x:c r="I16" s="103" t="n">
        <x:v>339.7287292480469</x:v>
      </x:c>
      <x:c r="J16" s="103" t="n">
        <x:v>1033.407470703125</x:v>
      </x:c>
      <x:c r="K16" s="103" t="n">
        <x:v>309.48480224609375</x:v>
      </x:c>
      <x:c r="L16" s="103" t="n">
        <x:v>69.0978775024414</x:v>
      </x:c>
      <x:c r="M16" s="103" t="n">
        <x:v>959.375732421875</x:v>
      </x:c>
      <x:c r="N16" s="103" t="n">
        <x:v>86.9486083984375</x:v>
      </x:c>
      <x:c r="O16" s="103" t="n">
        <x:v>85.18231201171875</x:v>
      </x:c>
      <x:c r="P16" s="103" t="n">
        <x:v>77.91605377197266</x:v>
      </x:c>
      <x:c r="Q16" s="103" t="n">
        <x:v>421.2900085449219</x:v>
      </x:c>
      <x:c r="R16" s="103" t="n">
        <x:v>27.43000030517578</x:v>
      </x:c>
      <x:c r="S16" s="103" t="n">
        <x:v>71.6500015258789</x:v>
      </x:c>
      <x:c r="T16" s="74"/>
      <x:c r="U16" s="101" t="n">
        <x:f>B16/B15-1</x:f>
        <x:v>-0.0008377644449499844</x:v>
      </x:c>
      <x:c r="V16" s="101" t="n">
        <x:f>C16/C15-1</x:f>
        <x:v>-0.0008363469702494797</x:v>
      </x:c>
      <x:c r="W16" s="101" t="n">
        <x:f>D16/D15-1</x:f>
        <x:v>0.0009416070548899924</x:v>
      </x:c>
      <x:c r="X16" s="101" t="n">
        <x:f>E16/E15-1</x:f>
        <x:v>0.00454893518273658</x:v>
      </x:c>
      <x:c r="Y16" s="101" t="n">
        <x:f>F16/F15-1</x:f>
        <x:v>-0.00013825832364833257</x:v>
      </x:c>
      <x:c r="Z16" s="101" t="n">
        <x:f>G16/G15-1</x:f>
        <x:v>-0.0043839311405146075</x:v>
      </x:c>
      <x:c r="AA16" s="101" t="n">
        <x:f>H16/H15-1</x:f>
        <x:v>0.07759268471178937</x:v>
      </x:c>
      <x:c r="AB16" s="101" t="n">
        <x:f>I16/I15-1</x:f>
        <x:v>0.002224348108543328</x:v>
      </x:c>
      <x:c r="AC16" s="101" t="n">
        <x:f>J16/J15-1</x:f>
        <x:v>0.005256843158219171</x:v>
      </x:c>
      <x:c r="AD16" s="101" t="n">
        <x:f>K16/K15-1</x:f>
        <x:v>0.010379576882297181</x:v>
      </x:c>
      <x:c r="AE16" s="101" t="n">
        <x:f>L16/L15-1</x:f>
        <x:v>-0.0005674282292122967</x:v>
      </x:c>
      <x:c r="AF16" s="101" t="n">
        <x:f>M16/M15-1</x:f>
        <x:v>0.00717014840793051</x:v>
      </x:c>
      <x:c r="AG16" s="101" t="n">
        <x:f>N16/N15-1</x:f>
        <x:v>-0.006519825662593792</x:v>
      </x:c>
      <x:c r="AH16" s="101" t="n">
        <x:f>O16/O15-1</x:f>
        <x:v>-0.0057749565711725515</x:v>
      </x:c>
      <x:c r="AI16" s="101" t="n">
        <x:f>P16/P15-1</x:f>
        <x:v>0.0006169709031151882</x:v>
      </x:c>
      <x:c r="AJ16" s="101" t="n">
        <x:f>Q16/Q15-1</x:f>
        <x:v>-0.004818883830700504</x:v>
      </x:c>
      <x:c r="AK16" s="101" t="n">
        <x:f>R16/R15-1</x:f>
        <x:v>0</x:v>
      </x:c>
      <x:c r="AL16" s="101" t="n">
        <x:f>S16/S15-1</x:f>
        <x:v>0.007310618480811826</x:v>
      </x:c>
      <x:c r="AM16" s="74"/>
      <x:c r="AN16" s="74"/>
    </x:row>
    <x:row r="17">
      <x:c r="A17" s="100" t="n">
        <x:v>46042</x:v>
      </x:c>
      <x:c r="B17" s="103" t="n">
        <x:v>672.3286743164062</x:v>
      </x:c>
      <x:c r="C17" s="103" t="n">
        <x:v>606.6276245117188</x:v>
      </x:c>
      <x:c r="D17" s="103" t="n">
        <x:v>260.8106994628906</x:v>
      </x:c>
      <x:c r="E17" s="103" t="n">
        <x:v>251.82708740234375</x:v>
      </x:c>
      <x:c r="F17" s="103" t="n">
        <x:v>141.05201721191406</x:v>
      </x:c>
      <x:c r="G17" s="103" t="n">
        <x:v>177.65428161621094</x:v>
      </x:c>
      <x:c r="H17" s="103" t="n">
        <x:v>364.7906494140625</x:v>
      </x:c>
      <x:c r="I17" s="103" t="n">
        <x:v>324.607666015625</x:v>
      </x:c>
      <x:c r="J17" s="103" t="n">
        <x:v>1036.2835693359375</x:v>
      </x:c>
      <x:c r="K17" s="103" t="n">
        <x:v>299.8477478027344</x:v>
      </x:c>
      <x:c r="L17" s="103" t="n">
        <x:v>70.3829116821289</x:v>
      </x:c>
      <x:c r="M17" s="103" t="n">
        <x:v>960.0228881835938</x:v>
      </x:c>
      <x:c r="N17" s="103" t="n">
        <x:v>85.2564697265625</x:v>
      </x:c>
      <x:c r="O17" s="103" t="n">
        <x:v>84.06659698486328</x:v>
      </x:c>
      <x:c r="P17" s="103" t="n">
        <x:v>77.71427154541016</x:v>
      </x:c>
      <x:c r="Q17" s="103" t="n">
        <x:v>437.2300109863281</x:v>
      </x:c>
      <x:c r="R17" s="103" t="n">
        <x:v>27.209999084472656</x:v>
      </x:c>
      <x:c r="S17" s="103" t="n">
        <x:v>71.86000061035156</x:v>
      </x:c>
      <x:c r="T17" s="74"/>
      <x:c r="U17" s="101" t="n">
        <x:f>B17/B16-1</x:f>
        <x:v>-0.020356834003122604</x:v>
      </x:c>
      <x:c r="V17" s="101" t="n">
        <x:f>C17/C16-1</x:f>
        <x:v>-0.021247109479646253</x:v>
      </x:c>
      <x:c r="W17" s="101" t="n">
        <x:f>D17/D16-1</x:f>
        <x:v>-0.01196578489125577</x:v>
      </x:c>
      <x:c r="X17" s="101" t="n">
        <x:f>E17/E16-1</x:f>
        <x:v>-0.02144134994837943</x:v>
      </x:c>
      <x:c r="Y17" s="101" t="n">
        <x:f>F17/F16-1</x:f>
        <x:v>-0.011419492264056252</x:v>
      </x:c>
      <x:c r="Z17" s="101" t="n">
        <x:f>G17/G16-1</x:f>
        <x:v>-0.04381676302343995</x:v>
      </x:c>
      <x:c r="AA17" s="101" t="n">
        <x:f>H17/H16-1</x:f>
        <x:v>0.006202643248937267</x:v>
      </x:c>
      <x:c r="AB17" s="101" t="n">
        <x:f>I17/I16-1</x:f>
        <x:v>-0.0445092273058294</x:v>
      </x:c>
      <x:c r="AC17" s="101" t="n">
        <x:f>J17/J16-1</x:f>
        <x:v>0.0027831215801601417</x:v>
      </x:c>
      <x:c r="AD17" s="101" t="n">
        <x:f>K17/K16-1</x:f>
        <x:v>-0.03113902321993911</x:v>
      </x:c>
      <x:c r="AE17" s="101" t="n">
        <x:f>L17/L16-1</x:f>
        <x:v>0.018597303218786942</x:v>
      </x:c>
      <x:c r="AF17" s="101" t="n">
        <x:f>M17/M16-1</x:f>
        <x:v>0.0006745592366455</x:v>
      </x:c>
      <x:c r="AG17" s="101" t="n">
        <x:f>N17/N16-1</x:f>
        <x:v>-0.019461365777366568</x:v>
      </x:c>
      <x:c r="AH17" s="101" t="n">
        <x:f>O17/O16-1</x:f>
        <x:v>-0.013097966003810524</x:v>
      </x:c>
      <x:c r="AI17" s="101" t="n">
        <x:f>P17/P16-1</x:f>
        <x:v>-0.0025897387867336308</x:v>
      </x:c>
      <x:c r="AJ17" s="101" t="n">
        <x:f>Q17/Q16-1</x:f>
        <x:v>0.03783617488689295</x:v>
      </x:c>
      <x:c r="AK17" s="101" t="n">
        <x:f>R17/R16-1</x:f>
        <x:v>-0.008020460016604947</x:v>
      </x:c>
      <x:c r="AL17" s="101" t="n">
        <x:f>S17/S16-1</x:f>
        <x:v>0.002930901325896018</x:v>
      </x:c>
      <x:c r="AM17" s="74"/>
      <x:c r="AN17" s="74"/>
    </x:row>
    <x:row r="18">
      <x:c r="A18" s="100" t="n">
        <x:v>46043</x:v>
      </x:c>
      <x:c r="B18" s="103" t="n">
        <x:v>680.0880737304688</x:v>
      </x:c>
      <x:c r="C18" s="103" t="n">
        <x:v>614.8282470703125</x:v>
      </x:c>
      <x:c r="D18" s="103" t="n">
        <x:v>265.985595703125</x:v>
      </x:c>
      <x:c r="E18" s="103" t="n">
        <x:v>254.37681579589844</x:v>
      </x:c>
      <x:c r="F18" s="103" t="n">
        <x:v>144.74520874023438</x:v>
      </x:c>
      <x:c r="G18" s="103" t="n">
        <x:v>182.8920440673828</x:v>
      </x:c>
      <x:c r="H18" s="103" t="n">
        <x:v>388.88677978515625</x:v>
      </x:c>
      <x:c r="I18" s="103" t="n">
        <x:v>323.5757751464844</x:v>
      </x:c>
      <x:c r="J18" s="103" t="n">
        <x:v>1073.33447265625</x:v>
      </x:c>
      <x:c r="K18" s="103" t="n">
        <x:v>299.15447998046875</x:v>
      </x:c>
      <x:c r="L18" s="103" t="n">
        <x:v>70.63795471191406</x:v>
      </x:c>
      <x:c r="M18" s="103" t="n">
        <x:v>978.5411376953125</x:v>
      </x:c>
      <x:c r="N18" s="103" t="n">
        <x:v>84.7252197265625</x:v>
      </x:c>
      <x:c r="O18" s="103" t="n">
        <x:v>84.7069091796875</x:v>
      </x:c>
      <x:c r="P18" s="103" t="n">
        <x:v>77.94490051269531</x:v>
      </x:c>
      <x:c r="Q18" s="103" t="n">
        <x:v>443.6000061035156</x:v>
      </x:c>
      <x:c r="R18" s="103" t="n">
        <x:v>27.270000457763672</x:v>
      </x:c>
      <x:c r="S18" s="103" t="n">
        <x:v>73.33999633789062</x:v>
      </x:c>
      <x:c r="T18" s="74"/>
      <x:c r="U18" s="101" t="n">
        <x:f>B18/B17-1</x:f>
        <x:v>0.01154108059120329</x:v>
      </x:c>
      <x:c r="V18" s="101" t="n">
        <x:f>C18/C17-1</x:f>
        <x:v>0.013518379690002691</x:v>
      </x:c>
      <x:c r="W18" s="101" t="n">
        <x:f>D18/D17-1</x:f>
        <x:v>0.01984157954750887</x:v>
      </x:c>
      <x:c r="X18" s="101" t="n">
        <x:f>E18/E17-1</x:f>
        <x:v>0.01012491713999375</x:v>
      </x:c>
      <x:c r="Y18" s="101" t="n">
        <x:f>F18/F17-1</x:f>
        <x:v>0.02618318831110167</x:v>
      </x:c>
      <x:c r="Z18" s="101" t="n">
        <x:f>G18/G17-1</x:f>
        <x:v>0.029482894549578642</x:v>
      </x:c>
      <x:c r="AA18" s="101" t="n">
        <x:f>H18/H17-1</x:f>
        <x:v>0.0660546820753154</x:v>
      </x:c>
      <x:c r="AB18" s="101" t="n">
        <x:f>I18/I17-1</x:f>
        <x:v>-0.003178886320851615</x:v>
      </x:c>
      <x:c r="AC18" s="101" t="n">
        <x:f>J18/J17-1</x:f>
        <x:v>0.03575363386689134</x:v>
      </x:c>
      <x:c r="AD18" s="101" t="n">
        <x:f>K18/K17-1</x:f>
        <x:v>-0.0023120661313811297</x:v>
      </x:c>
      <x:c r="AE18" s="101" t="n">
        <x:f>L18/L17-1</x:f>
        <x:v>0.003623649884463509</x:v>
      </x:c>
      <x:c r="AF18" s="101" t="n">
        <x:f>M18/M17-1</x:f>
        <x:v>0.019289383346636768</x:v>
      </x:c>
      <x:c r="AG18" s="101" t="n">
        <x:f>N18/N17-1</x:f>
        <x:v>-0.006231198660979542</x:v>
      </x:c>
      <x:c r="AH18" s="101" t="n">
        <x:f>O18/O17-1</x:f>
        <x:v>0.007616725522260781</x:v>
      </x:c>
      <x:c r="AI18" s="101" t="n">
        <x:f>P18/P17-1</x:f>
        <x:v>0.002967652693629086</x:v>
      </x:c>
      <x:c r="AJ18" s="101" t="n">
        <x:f>Q18/Q17-1</x:f>
        <x:v>0.014568979615140476</x:v>
      </x:c>
      <x:c r="AK18" s="101" t="n">
        <x:f>R18/R17-1</x:f>
        <x:v>0.0022051222091092892</x:v>
      </x:c>
      <x:c r="AL18" s="101" t="n">
        <x:f>S18/S17-1</x:f>
        <x:v>0.02059554293026089</x:v>
      </x:c>
      <x:c r="AM18" s="74"/>
      <x:c r="AN18" s="74"/>
    </x:row>
    <x:row r="19">
      <x:c r="A19" s="100" t="n">
        <x:v>46044</x:v>
      </x:c>
      <x:c r="B19" s="103" t="n">
        <x:v>683.6403198242188</x:v>
      </x:c>
      <x:c r="C19" s="103" t="n">
        <x:v>619.2976684570312</x:v>
      </x:c>
      <x:c r="D19" s="103" t="n">
        <x:v>267.9721374511719</x:v>
      </x:c>
      <x:c r="E19" s="103" t="n">
        <x:v>255.04415893554688</x:v>
      </x:c>
      <x:c r="F19" s="103" t="n">
        <x:v>145.48580932617188</x:v>
      </x:c>
      <x:c r="G19" s="103" t="n">
        <x:v>184.40847778320312</x:v>
      </x:c>
      <x:c r="H19" s="103" t="n">
        <x:v>397.3518981933594</x:v>
      </x:c>
      <x:c r="I19" s="103" t="n">
        <x:v>324.8160095214844</x:v>
      </x:c>
      <x:c r="J19" s="103" t="n">
        <x:v>1082.152099609375</x:v>
      </x:c>
      <x:c r="K19" s="103" t="n">
        <x:v>300.729248046875</x:v>
      </x:c>
      <x:c r="L19" s="103" t="n">
        <x:v>70.50062561035156</x:v>
      </x:c>
      <x:c r="M19" s="103" t="n">
        <x:v>971.8804931640625</x:v>
      </x:c>
      <x:c r="N19" s="103" t="n">
        <x:v>86.6141128540039</x:v>
      </x:c>
      <x:c r="O19" s="103" t="n">
        <x:v>85.0755844116211</x:v>
      </x:c>
      <x:c r="P19" s="103" t="n">
        <x:v>78.0025405883789</x:v>
      </x:c>
      <x:c r="Q19" s="103" t="n">
        <x:v>451.7900085449219</x:v>
      </x:c>
      <x:c r="R19" s="103" t="n">
        <x:v>27.149999618530273</x:v>
      </x:c>
      <x:c r="S19" s="103" t="n">
        <x:v>71.81999969482422</x:v>
      </x:c>
      <x:c r="T19" s="74"/>
      <x:c r="U19" s="101" t="n">
        <x:f>B19/B18-1</x:f>
        <x:v>0.005223214802554832</x:v>
      </x:c>
      <x:c r="V19" s="101" t="n">
        <x:f>C19/C18-1</x:f>
        <x:v>0.00726938199084981</x:v>
      </x:c>
      <x:c r="W19" s="101" t="n">
        <x:f>D19/D18-1</x:f>
        <x:v>0.007468606496511709</x:v>
      </x:c>
      <x:c r="X19" s="101" t="n">
        <x:f>E19/E18-1</x:f>
        <x:v>0.0026234432472174163</x:v>
      </x:c>
      <x:c r="Y19" s="101" t="n">
        <x:f>F19/F18-1</x:f>
        <x:v>0.005116581007296839</x:v>
      </x:c>
      <x:c r="Z19" s="101" t="n">
        <x:f>G19/G18-1</x:f>
        <x:v>0.008291414334357983</x:v>
      </x:c>
      <x:c r="AA19" s="101" t="n">
        <x:f>H19/H18-1</x:f>
        <x:v>0.021767565389802623</x:v>
      </x:c>
      <x:c r="AB19" s="101" t="n">
        <x:f>I19/I18-1</x:f>
        <x:v>0.0038329024304695203</x:v>
      </x:c>
      <x:c r="AC19" s="101" t="n">
        <x:f>J19/J18-1</x:f>
        <x:v>0.008215171670861832</x:v>
      </x:c>
      <x:c r="AD19" s="101" t="n">
        <x:f>K19/K18-1</x:f>
        <x:v>0.005264063123871843</x:v>
      </x:c>
      <x:c r="AE19" s="101" t="n">
        <x:f>L19/L18-1</x:f>
        <x:v>-0.0019441262437818185</x:v>
      </x:c>
      <x:c r="AF19" s="101" t="n">
        <x:f>M19/M18-1</x:f>
        <x:v>-0.006806708757219226</x:v>
      </x:c>
      <x:c r="AG19" s="101" t="n">
        <x:f>N19/N18-1</x:f>
        <x:v>0.02229434321371504</x:v>
      </x:c>
      <x:c r="AH19" s="101" t="n">
        <x:f>O19/O18-1</x:f>
        <x:v>0.00435236317207055</x:v>
      </x:c>
      <x:c r="AI19" s="101" t="n">
        <x:f>P19/P18-1</x:f>
        <x:v>0.0007394977131853775</x:v>
      </x:c>
      <x:c r="AJ19" s="101" t="n">
        <x:f>Q19/Q18-1</x:f>
        <x:v>0.01846258414950319</x:v>
      </x:c>
      <x:c r="AK19" s="101" t="n">
        <x:f>R19/R18-1</x:f>
        <x:v>-0.0044004707451053005</x:v>
      </x:c>
      <x:c r="AL19" s="101" t="n">
        <x:f>S19/S18-1</x:f>
        <x:v>-0.020725343863715384</x:v>
      </x:c>
      <x:c r="AM19" s="74"/>
      <x:c r="AN19" s="74"/>
    </x:row>
    <x:row r="20">
      <x:c r="A20" s="100" t="n">
        <x:v>46045</x:v>
      </x:c>
      <x:c r="B20" s="103" t="n">
        <x:v>683.8883056640625</x:v>
      </x:c>
      <x:c r="C20" s="103" t="n">
        <x:v>621.2530517578125</x:v>
      </x:c>
      <x:c r="D20" s="103" t="n">
        <x:v>263.02569580078125</x:v>
      </x:c>
      <x:c r="E20" s="103" t="n">
        <x:v>254.4664764404297</x:v>
      </x:c>
      <x:c r="F20" s="103" t="n">
        <x:v>143.23435974121094</x:v>
      </x:c>
      <x:c r="G20" s="103" t="n">
        <x:v>187.23187255859375</x:v>
      </x:c>
      <x:c r="H20" s="103" t="n">
        <x:v>399.4207458496094</x:v>
      </x:c>
      <x:c r="I20" s="103" t="n">
        <x:v>332.25750732421875</x:v>
      </x:c>
      <x:c r="J20" s="103" t="n">
        <x:v>1059.1729736328125</x:v>
      </x:c>
      <x:c r="K20" s="103" t="n">
        <x:v>294.875732421875</x:v>
      </x:c>
      <x:c r="L20" s="103" t="n">
        <x:v>71.49137878417969</x:v>
      </x:c>
      <x:c r="M20" s="103" t="n">
        <x:v>978.929443359375</x:v>
      </x:c>
      <x:c r="N20" s="103" t="n">
        <x:v>85.55160522460938</x:v>
      </x:c>
      <x:c r="O20" s="103" t="n">
        <x:v>85.30841827392578</x:v>
      </x:c>
      <x:c r="P20" s="103" t="n">
        <x:v>77.96411895751953</x:v>
      </x:c>
      <x:c r="Q20" s="103" t="n">
        <x:v>458</x:v>
      </x:c>
      <x:c r="R20" s="103" t="n">
        <x:v>26.90999984741211</x:v>
      </x:c>
      <x:c r="S20" s="103" t="n">
        <x:v>73.94999694824219</x:v>
      </x:c>
      <x:c r="T20" s="74"/>
      <x:c r="U20" s="101" t="n">
        <x:f>B20/B19-1</x:f>
        <x:v>0.00036274314526618667</x:v>
      </x:c>
      <x:c r="V20" s="101" t="n">
        <x:f>C20/C19-1</x:f>
        <x:v>0.003157420737031069</x:v>
      </x:c>
      <x:c r="W20" s="101" t="n">
        <x:f>D20/D19-1</x:f>
        <x:v>-0.01845879089310898</x:v>
      </x:c>
      <x:c r="X20" s="101" t="n">
        <x:f>E20/E19-1</x:f>
        <x:v>-0.002265029309152622</x:v>
      </x:c>
      <x:c r="Y20" s="101" t="n">
        <x:f>F20/F19-1</x:f>
        <x:v>-0.015475389630017489</x:v>
      </x:c>
      <x:c r="Z20" s="101" t="n">
        <x:f>G20/G19-1</x:f>
        <x:v>0.015310547591580459</x:v>
      </x:c>
      <x:c r="AA20" s="101" t="n">
        <x:f>H20/H19-1</x:f>
        <x:v>0.005206588078870311</x:v>
      </x:c>
      <x:c r="AB20" s="101" t="n">
        <x:f>I20/I19-1</x:f>
        <x:v>0.022909886165084936</x:v>
      </x:c>
      <x:c r="AC20" s="101" t="n">
        <x:f>J20/J19-1</x:f>
        <x:v>-0.021234654523016983</x:v>
      </x:c>
      <x:c r="AD20" s="101" t="n">
        <x:f>K20/K19-1</x:f>
        <x:v>-0.019464404154289627</x:v>
      </x:c>
      <x:c r="AE20" s="101" t="n">
        <x:f>L20/L19-1</x:f>
        <x:v>0.014053111802211582</x:v>
      </x:c>
      <x:c r="AF20" s="101" t="n">
        <x:f>M20/M19-1</x:f>
        <x:v>0.007252898113392359</x:v>
      </x:c>
      <x:c r="AG20" s="101" t="n">
        <x:f>N20/N19-1</x:f>
        <x:v>-0.012267142090175098</x:v>
      </x:c>
      <x:c r="AH20" s="101" t="n">
        <x:f>O20/O19-1</x:f>
        <x:v>0.002736788279680491</x:v>
      </x:c>
      <x:c r="AI20" s="101" t="n">
        <x:f>P20/P19-1</x:f>
        <x:v>-0.000492568967235707</x:v>
      </x:c>
      <x:c r="AJ20" s="101" t="n">
        <x:f>Q20/Q19-1</x:f>
        <x:v>0.013745304981574558</x:v>
      </x:c>
      <x:c r="AK20" s="101" t="n">
        <x:f>R20/R19-1</x:f>
        <x:v>-0.008839770699457405</x:v>
      </x:c>
      <x:c r="AL20" s="101" t="n">
        <x:f>S20/S19-1</x:f>
        <x:v>0.029657438909338696</x:v>
      </x:c>
      <x:c r="AM20" s="74"/>
      <x:c r="AN20" s="74"/>
    </x:row>
    <x:row r="21">
      <x:c r="A21" s="100" t="n">
        <x:v>46048</x:v>
      </x:c>
      <x:c r="B21" s="103" t="n">
        <x:v>687.3612060546875</x:v>
      </x:c>
      <x:c r="C21" s="103" t="n">
        <x:v>623.9866333007812</x:v>
      </x:c>
      <x:c r="D21" s="103" t="n">
        <x:v>262.2012939453125</x:v>
      </x:c>
      <x:c r="E21" s="103" t="n">
        <x:v>255.920654296875</x:v>
      </x:c>
      <x:c r="F21" s="103" t="n">
        <x:v>142.93809509277344</x:v>
      </x:c>
      <x:c r="G21" s="103" t="n">
        <x:v>186.03468322753906</x:v>
      </x:c>
      <x:c r="H21" s="103" t="n">
        <x:v>388.8667907714844</x:v>
      </x:c>
      <x:c r="I21" s="103" t="n">
        <x:v>330.1143798828125</x:v>
      </x:c>
      <x:c r="J21" s="103" t="n">
        <x:v>1057.6402587890625</x:v>
      </x:c>
      <x:c r="K21" s="103" t="n">
        <x:v>298.1640319824219</x:v>
      </x:c>
      <x:c r="L21" s="103" t="n">
        <x:v>71.1774673461914</x:v>
      </x:c>
      <x:c r="M21" s="103" t="n">
        <x:v>973.3739624023438</x:v>
      </x:c>
      <x:c r="N21" s="103" t="n">
        <x:v>86.62396240234375</x:v>
      </x:c>
      <x:c r="O21" s="103" t="n">
        <x:v>85.71590423583984</x:v>
      </x:c>
      <x:c r="P21" s="103" t="n">
        <x:v>78.0025405883789</x:v>
      </x:c>
      <x:c r="Q21" s="103" t="n">
        <x:v>464.70001220703125</x:v>
      </x:c>
      <x:c r="R21" s="103" t="n">
        <x:v>26.780000686645508</x:v>
      </x:c>
      <x:c r="S21" s="103" t="n">
        <x:v>73.4800033569336</x:v>
      </x:c>
      <x:c r="T21" s="74"/>
      <x:c r="U21" s="101" t="n">
        <x:f>B21/B20-1</x:f>
        <x:v>0.005078168996109245</x:v>
      </x:c>
      <x:c r="V21" s="101" t="n">
        <x:f>C21/C20-1</x:f>
        <x:v>0.004400109641689687</x:v>
      </x:c>
      <x:c r="W21" s="101" t="n">
        <x:f>D21/D20-1</x:f>
        <x:v>-0.003134301585854038</x:v>
      </x:c>
      <x:c r="X21" s="101" t="n">
        <x:f>E21/E20-1</x:f>
        <x:v>0.005714614658822281</x:v>
      </x:c>
      <x:c r="Y21" s="101" t="n">
        <x:f>F21/F20-1</x:f>
        <x:v>-0.002068390915229923</x:v>
      </x:c>
      <x:c r="Z21" s="101" t="n">
        <x:f>G21/G20-1</x:f>
        <x:v>-0.00639415348837058</x:v>
      </x:c>
      <x:c r="AA21" s="101" t="n">
        <x:f>H21/H20-1</x:f>
        <x:v>-0.02642315199646339</x:v>
      </x:c>
      <x:c r="AB21" s="101" t="n">
        <x:f>I21/I20-1</x:f>
        <x:v>-0.006450200203647949</x:v>
      </x:c>
      <x:c r="AC21" s="101" t="n">
        <x:f>J21/J20-1</x:f>
        <x:v>-0.0014470864362153835</x:v>
      </x:c>
      <x:c r="AD21" s="101" t="n">
        <x:f>K21/K20-1</x:f>
        <x:v>0.011151475686179468</x:v>
      </x:c>
      <x:c r="AE21" s="101" t="n">
        <x:f>L21/L20-1</x:f>
        <x:v>-0.004390899201090037</x:v>
      </x:c>
      <x:c r="AF21" s="101" t="n">
        <x:f>M21/M20-1</x:f>
        <x:v>-0.0056750575791924</x:v>
      </x:c>
      <x:c r="AG21" s="101" t="n">
        <x:f>N21/N20-1</x:f>
        <x:v>0.012534623691969005</x:v>
      </x:c>
      <x:c r="AH21" s="101" t="n">
        <x:f>O21/O20-1</x:f>
        <x:v>0.0047766207621575685</x:v>
      </x:c>
      <x:c r="AI21" s="101" t="n">
        <x:f>P21/P20-1</x:f>
        <x:v>0.0004928117109912478</x:v>
      </x:c>
      <x:c r="AJ21" s="101" t="n">
        <x:f>Q21/Q20-1</x:f>
        <x:v>0.014628847613605389</x:v>
      </x:c>
      <x:c r="AK21" s="101" t="n">
        <x:f>R21/R20-1</x:f>
        <x:v>-0.004830886715114668</x:v>
      </x:c>
      <x:c r="AL21" s="101" t="n">
        <x:f>S21/S20-1</x:f>
        <x:v>-0.0063555593063451266</x:v>
      </x:c>
      <x:c r="AM21" s="74"/>
      <x:c r="AN21" s="74"/>
    </x:row>
    <x:row r="22">
      <x:c r="A22" s="100" t="n">
        <x:v>46049</x:v>
      </x:c>
      <x:c r="B22" s="103" t="n">
        <x:v>690.099853515625</x:v>
      </x:c>
      <x:c r="C22" s="103" t="n">
        <x:v>629.6432495117188</x:v>
      </x:c>
      <x:c r="D22" s="103" t="n">
        <x:v>262.94622802734375</x:v>
      </x:c>
      <x:c r="E22" s="103" t="n">
        <x:v>259.1775207519531</x:v>
      </x:c>
      <x:c r="F22" s="103" t="n">
        <x:v>144.2810821533203</x:v>
      </x:c>
      <x:c r="G22" s="103" t="n">
        <x:v>188.07989501953125</x:v>
      </x:c>
      <x:c r="H22" s="103" t="n">
        <x:v>410.0046691894531</x:v>
      </x:c>
      <x:c r="I22" s="103" t="n">
        <x:v>335.700439453125</x:v>
      </x:c>
      <x:c r="J22" s="103" t="n">
        <x:v>1034.5120849609375</x:v>
      </x:c>
      <x:c r="K22" s="103" t="n">
        <x:v>297.44097900390625</x:v>
      </x:c>
      <x:c r="L22" s="103" t="n">
        <x:v>72.14862060546875</x:v>
      </x:c>
      <x:c r="M22" s="103" t="n">
        <x:v>966.0164794921875</x:v>
      </x:c>
      <x:c r="N22" s="103" t="n">
        <x:v>87.27326202392578</x:v>
      </x:c>
      <x:c r="O22" s="103" t="n">
        <x:v>85.18231201171875</x:v>
      </x:c>
      <x:c r="P22" s="103" t="n">
        <x:v>77.99292755126953</x:v>
      </x:c>
      <x:c r="Q22" s="103" t="n">
        <x:v>476.1000061035156</x:v>
      </x:c>
      <x:c r="R22" s="103" t="n">
        <x:v>26.469999313354492</x:v>
      </x:c>
      <x:c r="S22" s="103" t="n">
        <x:v>75.66000366210938</x:v>
      </x:c>
      <x:c r="T22" s="74"/>
      <x:c r="U22" s="101" t="n">
        <x:f>B22/B21-1</x:f>
        <x:v>0.0039842915730679</x:v>
      </x:c>
      <x:c r="V22" s="101" t="n">
        <x:f>C22/C21-1</x:f>
        <x:v>0.009065284269015539</x:v>
      </x:c>
      <x:c r="W22" s="101" t="n">
        <x:f>D22/D21-1</x:f>
        <x:v>0.002841077062673225</x:v>
      </x:c>
      <x:c r="X22" s="101" t="n">
        <x:f>E22/E21-1</x:f>
        <x:v>0.012726078963912313</x:v>
      </x:c>
      <x:c r="Y22" s="101" t="n">
        <x:f>F22/F21-1</x:f>
        <x:v>0.009395585268400453</x:v>
      </x:c>
      <x:c r="Z22" s="101" t="n">
        <x:f>G22/G21-1</x:f>
        <x:v>0.010993712336374806</x:v>
      </x:c>
      <x:c r="AA22" s="101" t="n">
        <x:f>H22/H21-1</x:f>
        <x:v>0.05435763330685206</x:v>
      </x:c>
      <x:c r="AB22" s="101" t="n">
        <x:f>I22/I21-1</x:f>
        <x:v>0.01692158812438138</x:v>
      </x:c>
      <x:c r="AC22" s="101" t="n">
        <x:f>J22/J21-1</x:f>
        <x:v>-0.021867713181233706</x:v>
      </x:c>
      <x:c r="AD22" s="101" t="n">
        <x:f>K22/K21-1</x:f>
        <x:v>-0.0024250174432784988</x:v>
      </x:c>
      <x:c r="AE22" s="101" t="n">
        <x:f>L22/L21-1</x:f>
        <x:v>0.013644110917207408</x:v>
      </x:c>
      <x:c r="AF22" s="101" t="n">
        <x:f>M22/M21-1</x:f>
        <x:v>-0.007558742265919571</x:v>
      </x:c>
      <x:c r="AG22" s="101" t="n">
        <x:f>N22/N21-1</x:f>
        <x:v>0.007495612109801986</x:v>
      </x:c>
      <x:c r="AH22" s="101" t="n">
        <x:f>O22/O21-1</x:f>
        <x:v>-0.006225125067256587</x:v>
      </x:c>
      <x:c r="AI22" s="101" t="n">
        <x:f>P22/P21-1</x:f>
        <x:v>-0.000123240051373541</x:v>
      </x:c>
      <x:c r="AJ22" s="101" t="n">
        <x:f>Q22/Q21-1</x:f>
        <x:v>0.024531942321975864</x:v>
      </x:c>
      <x:c r="AK22" s="101" t="n">
        <x:f>R22/R21-1</x:f>
        <x:v>-0.0115758538216022</x:v>
      </x:c>
      <x:c r="AL22" s="101" t="n">
        <x:f>S22/S21-1</x:f>
        <x:v>0.029667939651367492</x:v>
      </x:c>
      <x:c r="AM22" s="74"/>
      <x:c r="AN22" s="74"/>
    </x:row>
    <x:row r="23">
      <x:c r="A23" s="100" t="n">
        <x:v>46050</x:v>
      </x:c>
      <x:c r="B23" s="103" t="n">
        <x:v>690.0303955078125</x:v>
      </x:c>
      <x:c r="C23" s="103" t="n">
        <x:v>631.7283325195312</x:v>
      </x:c>
      <x:c r="D23" s="103" t="n">
        <x:v>261.5258483886719</x:v>
      </x:c>
      <x:c r="E23" s="103" t="n">
        <x:v>259.04803466796875</x:v>
      </x:c>
      <x:c r="F23" s="103" t="n">
        <x:v>146.10794067382812</x:v>
      </x:c>
      <x:c r="G23" s="103" t="n">
        <x:v>191.07289123535156</x:v>
      </x:c>
      <x:c r="H23" s="103" t="n">
        <x:v>435.03033447265625</x:v>
      </x:c>
      <x:c r="I23" s="103" t="n">
        <x:v>339.6295471191406</x:v>
      </x:c>
      <x:c r="J23" s="103" t="n">
        <x:v>1018.8776245117188</x:v>
      </x:c>
      <x:c r="K23" s="103" t="n">
        <x:v>297.89654541015625</x:v>
      </x:c>
      <x:c r="L23" s="103" t="n">
        <x:v>71.6679458618164</x:v>
      </x:c>
      <x:c r="M23" s="103" t="n">
        <x:v>956.5581665039062</x:v>
      </x:c>
      <x:c r="N23" s="103" t="n">
        <x:v>86.60427856445312</x:v>
      </x:c>
      <x:c r="O23" s="103" t="n">
        <x:v>84.98826599121094</x:v>
      </x:c>
      <x:c r="P23" s="103" t="n">
        <x:v>77.86801147460938</x:v>
      </x:c>
      <x:c r="Q23" s="103" t="n">
        <x:v>494.55999755859375</x:v>
      </x:c>
      <x:c r="R23" s="103" t="n">
        <x:v>26.6299991607666</x:v>
      </x:c>
      <x:c r="S23" s="103" t="n">
        <x:v>76.62000274658203</x:v>
      </x:c>
      <x:c r="T23" s="74"/>
      <x:c r="U23" s="101" t="n">
        <x:f>B23/B22-1</x:f>
        <x:v>-0.00010064921396324422</x:v>
      </x:c>
      <x:c r="V23" s="101" t="n">
        <x:f>C23/C22-1</x:f>
        <x:v>0.003311530790538031</x:v>
      </x:c>
      <x:c r="W23" s="101" t="n">
        <x:f>D23/D22-1</x:f>
        <x:v>-0.005401787465550423</x:v>
      </x:c>
      <x:c r="X23" s="101" t="n">
        <x:f>E23/E22-1</x:f>
        <x:v>-0.0004996038375886247</x:v>
      </x:c>
      <x:c r="Y23" s="101" t="n">
        <x:f>F23/F22-1</x:f>
        <x:v>0.012661802179765314</x:v>
      </x:c>
      <x:c r="Z23" s="101" t="n">
        <x:f>G23/G22-1</x:f>
        <x:v>0.015913429851231564</x:v>
      </x:c>
      <x:c r="AA23" s="101" t="n">
        <x:f>H23/H22-1</x:f>
        <x:v>0.0610375128963212</x:v>
      </x:c>
      <x:c r="AB23" s="101" t="n">
        <x:f>I23/I22-1</x:f>
        <x:v>0.011704207693074009</x:v>
      </x:c>
      <x:c r="AC23" s="101" t="n">
        <x:f>J23/J22-1</x:f>
        <x:v>-0.015112883335537952</x:v>
      </x:c>
      <x:c r="AD23" s="101" t="n">
        <x:f>K23/K22-1</x:f>
        <x:v>0.0015316195091061857</x:v>
      </x:c>
      <x:c r="AE23" s="101" t="n">
        <x:f>L23/L22-1</x:f>
        <x:v>-0.00666228598161045</x:v>
      </x:c>
      <x:c r="AF23" s="101" t="n">
        <x:f>M23/M22-1</x:f>
        <x:v>-0.009791047243058681</x:v>
      </x:c>
      <x:c r="AG23" s="101" t="n">
        <x:f>N23/N22-1</x:f>
        <x:v>-0.007665388504548565</x:v>
      </x:c>
      <x:c r="AH23" s="101" t="n">
        <x:f>O23/O22-1</x:f>
        <x:v>-0.0022780083790296946</x:v>
      </x:c>
      <x:c r="AI23" s="101" t="n">
        <x:f>P23/P22-1</x:f>
        <x:v>-0.0016016333862841625</x:v>
      </x:c>
      <x:c r="AJ23" s="101" t="n">
        <x:f>Q23/Q22-1</x:f>
        <x:v>0.038773348494905324</x:v>
      </x:c>
      <x:c r="AK23" s="101" t="n">
        <x:f>R23/R22-1</x:f>
        <x:v>0.006044573160656874</x:v>
      </x:c>
      <x:c r="AL23" s="101" t="n">
        <x:f>S23/S22-1</x:f>
        <x:v>0.012688329870560455</x:v>
      </x:c>
      <x:c r="AM23" s="74"/>
      <x:c r="AN23" s="74"/>
    </x:row>
    <x:row r="24">
      <x:c r="A24" s="100" t="n">
        <x:v>46051</x:v>
      </x:c>
      <x:c r="B24" s="103" t="n">
        <x:v>688.6610717773438</x:v>
      </x:c>
      <x:c r="C24" s="103" t="n">
        <x:v>627.947265625</x:v>
      </x:c>
      <x:c r="D24" s="103" t="n">
        <x:v>261.59539794921875</x:v>
      </x:c>
      <x:c r="E24" s="103" t="n">
        <x:v>260.07391357421875</x:v>
      </x:c>
      <x:c r="F24" s="103" t="n">
        <x:v>146.61154174804688</x:v>
      </x:c>
      <x:c r="G24" s="103" t="n">
        <x:v>192.06057739257812</x:v>
      </x:c>
      <x:c r="H24" s="103" t="n">
        <x:v>435.5400390625</x:v>
      </x:c>
      <x:c r="I24" s="103" t="n">
        <x:v>336.9010009765625</x:v>
      </x:c>
      <x:c r="J24" s="103" t="n">
        <x:v>1019.2160034179688</x:v>
      </x:c>
      <x:c r="K24" s="103" t="n">
        <x:v>303.49261474609375</x:v>
      </x:c>
      <x:c r="L24" s="103" t="n">
        <x:v>72.03089904785156</x:v>
      </x:c>
      <x:c r="M24" s="103" t="n">
        <x:v>948.7028198242188</x:v>
      </x:c>
      <x:c r="N24" s="103" t="n">
        <x:v>89.17200469970703</x:v>
      </x:c>
      <x:c r="O24" s="103" t="n">
        <x:v>85.00767517089844</x:v>
      </x:c>
      <x:c r="P24" s="103" t="n">
        <x:v>77.8583984375</x:v>
      </x:c>
      <x:c r="Q24" s="103" t="n">
        <x:v>495.8999938964844</x:v>
      </x:c>
      <x:c r="R24" s="103" t="n">
        <x:v>26.59000015258789</x:v>
      </x:c>
      <x:c r="S24" s="103" t="n">
        <x:v>79.13999938964844</x:v>
      </x:c>
      <x:c r="T24" s="74"/>
      <x:c r="U24" s="101" t="n">
        <x:f>B24/B23-1</x:f>
        <x:v>-0.001984439728138443</x:v>
      </x:c>
      <x:c r="V24" s="101" t="n">
        <x:f>C24/C23-1</x:f>
        <x:v>-0.005985273573928751</x:v>
      </x:c>
      <x:c r="W24" s="101" t="n">
        <x:f>D24/D23-1</x:f>
        <x:v>0.0002659376156328719</x:v>
      </x:c>
      <x:c r="X24" s="101" t="n">
        <x:f>E24/E23-1</x:f>
        <x:v>0.003960187953423011</x:v>
      </x:c>
      <x:c r="Y24" s="101" t="n">
        <x:f>F24/F23-1</x:f>
        <x:v>0.003446774158175181</x:v>
      </x:c>
      <x:c r="Z24" s="101" t="n">
        <x:f>G24/G23-1</x:f>
        <x:v>0.00516915900963677</x:v>
      </x:c>
      <x:c r="AA24" s="101" t="n">
        <x:f>H24/H23-1</x:f>
        <x:v>0.0011716529847547452</x:v>
      </x:c>
      <x:c r="AB24" s="101" t="n">
        <x:f>I24/I23-1</x:f>
        <x:v>-0.008033889176376485</x:v>
      </x:c>
      <x:c r="AC24" s="101" t="n">
        <x:f>J24/J23-1</x:f>
        <x:v>0.00033210946840855904</x:v>
      </x:c>
      <x:c r="AD24" s="101" t="n">
        <x:f>K24/K23-1</x:f>
        <x:v>0.018785277715230198</x:v>
      </x:c>
      <x:c r="AE24" s="101" t="n">
        <x:f>L24/L23-1</x:f>
        <x:v>0.005064372665779526</x:v>
      </x:c>
      <x:c r="AF24" s="101" t="n">
        <x:f>M24/M23-1</x:f>
        <x:v>-0.008212095149841003</x:v>
      </x:c>
      <x:c r="AG24" s="101" t="n">
        <x:f>N24/N23-1</x:f>
        <x:v>0.02964895242840626</x:v>
      </x:c>
      <x:c r="AH24" s="101" t="n">
        <x:f>O24/O23-1</x:f>
        <x:v>0.00022837481693649408</x:v>
      </x:c>
      <x:c r="AI24" s="101" t="n">
        <x:f>P24/P23-1</x:f>
        <x:v>-0.00012345296775051473</x:v>
      </x:c>
      <x:c r="AJ24" s="101" t="n">
        <x:f>Q24/Q23-1</x:f>
        <x:v>0.0027094717415592218</x:v>
      </x:c>
      <x:c r="AK24" s="101" t="n">
        <x:f>R24/R23-1</x:f>
        <x:v>-0.0015020281426685322</x:v>
      </x:c>
      <x:c r="AL24" s="101" t="n">
        <x:f>S24/S23-1</x:f>
        <x:v>0.03288953997301736</x:v>
      </x:c>
      <x:c r="AM24" s="74"/>
      <x:c r="AN24" s="74"/>
    </x:row>
    <x:row r="25">
      <x:c r="A25" s="100" t="n">
        <x:v>46052</x:v>
      </x:c>
      <x:c r="B25" s="103" t="n">
        <x:v>686.6071166992188</x:v>
      </x:c>
      <x:c r="C25" s="103" t="n">
        <x:v>620.4050903320312</x:v>
      </x:c>
      <x:c r="D25" s="103" t="n">
        <x:v>257.90045166015625</x:v>
      </x:c>
      <x:c r="E25" s="103" t="n">
        <x:v>254.8648681640625</x:v>
      </x:c>
      <x:c r="F25" s="103" t="n">
        <x:v>145.33767700195312</x:v>
      </x:c>
      <x:c r="G25" s="103" t="n">
        <x:v>190.68380737304688</x:v>
      </x:c>
      <x:c r="H25" s="103" t="n">
        <x:v>414.6419982910156</x:v>
      </x:c>
      <x:c r="I25" s="103" t="n">
        <x:v>327.98114013671875</x:v>
      </x:c>
      <x:c r="J25" s="103" t="n">
        <x:v>1032.1634521484375</x:v>
      </x:c>
      <x:c r="K25" s="103" t="n">
        <x:v>302.9676818847656</x:v>
      </x:c>
      <x:c r="L25" s="103" t="n">
        <x:v>73.38459777832031</x:v>
      </x:c>
      <x:c r="M25" s="103" t="n">
        <x:v>937.3972778320312</x:v>
      </x:c>
      <x:c r="N25" s="103" t="n">
        <x:v>89.0244369506836</x:v>
      </x:c>
      <x:c r="O25" s="103" t="n">
        <x:v>84.53227996826172</x:v>
      </x:c>
      <x:c r="P25" s="103" t="n">
        <x:v>77.94490051269531</x:v>
      </x:c>
      <x:c r="Q25" s="103" t="n">
        <x:v>444.95001220703125</x:v>
      </x:c>
      <x:c r="R25" s="103" t="n">
        <x:v>26.850000381469727</x:v>
      </x:c>
      <x:c r="S25" s="103" t="n">
        <x:v>79.5199966430664</x:v>
      </x:c>
      <x:c r="T25" s="74"/>
      <x:c r="U25" s="101" t="n">
        <x:f>B25/B24-1</x:f>
        <x:v>-0.0029825340247910948</x:v>
      </x:c>
      <x:c r="V25" s="101" t="n">
        <x:f>C25/C24-1</x:f>
        <x:v>-0.012010841842685638</x:v>
      </x:c>
      <x:c r="W25" s="101" t="n">
        <x:f>D25/D24-1</x:f>
        <x:v>-0.014124660900111774</x:v>
      </x:c>
      <x:c r="X25" s="101" t="n">
        <x:f>E25/E24-1</x:f>
        <x:v>-0.020029096107978983</x:v>
      </x:c>
      <x:c r="Y25" s="101" t="n">
        <x:f>F25/F24-1</x:f>
        <x:v>-0.008688707116134786</x:v>
      </x:c>
      <x:c r="Z25" s="101" t="n">
        <x:f>G25/G24-1</x:f>
        <x:v>-0.007168415497976421</x:v>
      </x:c>
      <x:c r="AA25" s="101" t="n">
        <x:f>H25/H24-1</x:f>
        <x:v>-0.047981904985055834</x:v>
      </x:c>
      <x:c r="AB25" s="101" t="n">
        <x:f>I25/I24-1</x:f>
        <x:v>-0.026476207592105894</x:v>
      </x:c>
      <x:c r="AC25" s="101" t="n">
        <x:f>J25/J24-1</x:f>
        <x:v>0.012703341280993596</x:v>
      </x:c>
      <x:c r="AD25" s="101" t="n">
        <x:f>K25/K24-1</x:f>
        <x:v>-0.001729639654550752</x:v>
      </x:c>
      <x:c r="AE25" s="101" t="n">
        <x:f>L25/L24-1</x:f>
        <x:v>0.018793306044527558</x:v>
      </x:c>
      <x:c r="AF25" s="101" t="n">
        <x:f>M25/M24-1</x:f>
        <x:v>-0.011916842404117944</x:v>
      </x:c>
      <x:c r="AG25" s="101" t="n">
        <x:f>N25/N24-1</x:f>
        <x:v>-0.0016548663397260022</x:v>
      </x:c>
      <x:c r="AH25" s="101" t="n">
        <x:f>O25/O24-1</x:f>
        <x:v>-0.005592379766662159</x:v>
      </x:c>
      <x:c r="AI25" s="101" t="n">
        <x:f>P25/P24-1</x:f>
        <x:v>0.001111017911121781</x:v>
      </x:c>
      <x:c r="AJ25" s="101" t="n">
        <x:f>Q25/Q24-1</x:f>
        <x:v>-0.10274245274560045</x:v>
      </x:c>
      <x:c r="AK25" s="101" t="n">
        <x:f>R25/R24-1</x:f>
        <x:v>0.009778120623911812</x:v>
      </x:c>
      <x:c r="AL25" s="101" t="n">
        <x:f>S25/S24-1</x:f>
        <x:v>0.004801582718582553</x:v>
      </x:c>
      <x:c r="AM25" s="74"/>
      <x:c r="AN25" s="74"/>
    </x:row>
    <x:row r="26">
      <x:c r="A26" s="100" t="n">
        <x:v>46055</x:v>
      </x:c>
      <x:c r="B26" s="103" t="n">
        <x:v>690.0204467773438</x:v>
      </x:c>
      <x:c r="C26" s="103" t="n">
        <x:v>624.6650390625</x:v>
      </x:c>
      <x:c r="D26" s="103" t="n">
        <x:v>260.41339111328125</x:v>
      </x:c>
      <x:c r="E26" s="103" t="n">
        <x:v>257.324951171875</x:v>
      </x:c>
      <x:c r="F26" s="103" t="n">
        <x:v>147.7570343017578</x:v>
      </x:c>
      <x:c r="G26" s="103" t="n">
        <x:v>185.17669677734375</x:v>
      </x:c>
      <x:c r="H26" s="103" t="n">
        <x:v>437.5488586425781</x:v>
      </x:c>
      <x:c r="I26" s="103" t="n">
        <x:v>338.6968688964844</x:v>
      </x:c>
      <x:c r="J26" s="103" t="n">
        <x:v>1039.1099853515625</x:v>
      </x:c>
      <x:c r="K26" s="103" t="n">
        <x:v>305.1961669921875</x:v>
      </x:c>
      <x:c r="L26" s="103" t="n">
        <x:v>73.89469909667969</x:v>
      </x:c>
      <x:c r="M26" s="103" t="n">
        <x:v>965.4219970703125</x:v>
      </x:c>
      <x:c r="N26" s="103" t="n">
        <x:v>90.77560424804688</x:v>
      </x:c>
      <x:c r="O26" s="103" t="n">
        <x:v>84.29075622558594</x:v>
      </x:c>
      <x:c r="P26" s="103" t="n">
        <x:v>77.99219512939453</x:v>
      </x:c>
      <x:c r="Q26" s="103" t="n">
        <x:v>427.1300048828125</x:v>
      </x:c>
      <x:c r="R26" s="103" t="n">
        <x:v>26.989999771118164</x:v>
      </x:c>
      <x:c r="S26" s="103" t="n">
        <x:v>75.33000183105469</x:v>
      </x:c>
      <x:c r="T26" s="74"/>
      <x:c r="U26" s="101" t="n">
        <x:f>B26/B25-1</x:f>
        <x:v>0.004971300173138626</x:v>
      </x:c>
      <x:c r="V26" s="101" t="n">
        <x:f>C26/C25-1</x:f>
        <x:v>0.006866398739876489</x:v>
      </x:c>
      <x:c r="W26" s="101" t="n">
        <x:f>D26/D25-1</x:f>
        <x:v>0.009743835022190561</x:v>
      </x:c>
      <x:c r="X26" s="101" t="n">
        <x:f>E26/E25-1</x:f>
        <x:v>0.009652499481524801</x:v>
      </x:c>
      <x:c r="Y26" s="101" t="n">
        <x:f>F26/F25-1</x:f>
        <x:v>0.016646456374641128</x:v>
      </x:c>
      <x:c r="Z26" s="101" t="n">
        <x:f>G26/G25-1</x:f>
        <x:v>-0.028880850826149107</x:v>
      </x:c>
      <x:c r="AA26" s="101" t="n">
        <x:f>H26/H25-1</x:f>
        <x:v>0.05524491114256436</x:v>
      </x:c>
      <x:c r="AB26" s="101" t="n">
        <x:f>I26/I25-1</x:f>
        <x:v>0.032671783369308205</x:v>
      </x:c>
      <x:c r="AC26" s="101" t="n">
        <x:f>J26/J25-1</x:f>
        <x:v>0.006730070890095918</x:v>
      </x:c>
      <x:c r="AD26" s="101" t="n">
        <x:f>K26/K25-1</x:f>
        <x:v>0.007355520871264121</x:v>
      </x:c>
      <x:c r="AE26" s="101" t="n">
        <x:f>L26/L25-1</x:f>
        <x:v>0.006951067850780923</x:v>
      </x:c>
      <x:c r="AF26" s="101" t="n">
        <x:f>M26/M25-1</x:f>
        <x:v>0.029896309602152282</x:v>
      </x:c>
      <x:c r="AG26" s="101" t="n">
        <x:f>N26/N25-1</x:f>
        <x:v>0.01967063603371466</x:v>
      </x:c>
      <x:c r="AH26" s="101" t="n">
        <x:f>O26/O25-1</x:f>
        <x:v>-0.002857177669482791</x:v>
      </x:c>
      <x:c r="AI26" s="101" t="n">
        <x:f>P26/P25-1</x:f>
        <x:v>0.000606769864200718</x:v>
      </x:c>
      <x:c r="AJ26" s="101" t="n">
        <x:f>Q26/Q25-1</x:f>
        <x:v>-0.04004945911975222</x:v>
      </x:c>
      <x:c r="AK26" s="101" t="n">
        <x:f>R26/R25-1</x:f>
        <x:v>0.005214129894205</x:v>
      </x:c>
      <x:c r="AL26" s="101" t="n">
        <x:f>S26/S25-1</x:f>
        <x:v>-0.052691083864338406</x:v>
      </x:c>
      <x:c r="AM26" s="74"/>
      <x:c r="AN26" s="74"/>
    </x:row>
    <x:row r="27">
      <x:c r="A27" s="100" t="n">
        <x:v>46056</x:v>
      </x:c>
      <x:c r="B27" s="103" t="n">
        <x:v>684.18603515625</x:v>
      </x:c>
      <x:c r="C27" s="103" t="n">
        <x:v>615.0676879882812</x:v>
      </x:c>
      <x:c r="D27" s="103" t="n">
        <x:v>261.0093688964844</x:v>
      </x:c>
      <x:c r="E27" s="103" t="n">
        <x:v>255.42262268066406</x:v>
      </x:c>
      <x:c r="F27" s="103" t="n">
        <x:v>147.69776916503906</x:v>
      </x:c>
      <x:c r="G27" s="103" t="n">
        <x:v>179.91897583007812</x:v>
      </x:c>
      <x:c r="H27" s="103" t="n">
        <x:v>419.19940185546875</x:v>
      </x:c>
      <x:c r="I27" s="103" t="n">
        <x:v>333.130615234375</x:v>
      </x:c>
      <x:c r="J27" s="103" t="n">
        <x:v>998.635498046875</x:v>
      </x:c>
      <x:c r="K27" s="103" t="n">
        <x:v>311.8420715332031</x:v>
      </x:c>
      <x:c r="L27" s="103" t="n">
        <x:v>75.42496490478516</x:v>
      </x:c>
      <x:c r="M27" s="103" t="n">
        <x:v>974.9529418945312</x:v>
      </x:c>
      <x:c r="N27" s="103" t="n">
        <x:v>90.81495666503906</x:v>
      </x:c>
      <x:c r="O27" s="103" t="n">
        <x:v>84.49527740478516</x:v>
      </x:c>
      <x:c r="P27" s="103" t="n">
        <x:v>77.94392395019531</x:v>
      </x:c>
      <x:c r="Q27" s="103" t="n">
        <x:v>454.2900085449219</x:v>
      </x:c>
      <x:c r="R27" s="103" t="n">
        <x:v>26.920000076293945</x:v>
      </x:c>
      <x:c r="S27" s="103" t="n">
        <x:v>77.47000122070312</x:v>
      </x:c>
      <x:c r="T27" s="74"/>
      <x:c r="U27" s="101" t="n">
        <x:f>B27/B26-1</x:f>
        <x:v>-0.008455418456572827</x:v>
      </x:c>
      <x:c r="V27" s="101" t="n">
        <x:f>C27/C26-1</x:f>
        <x:v>-0.015363995860281365</x:v>
      </x:c>
      <x:c r="W27" s="101" t="n">
        <x:f>D27/D26-1</x:f>
        <x:v>0.0022885834735890676</x:v>
      </x:c>
      <x:c r="X27" s="101" t="n">
        <x:f>E27/E26-1</x:f>
        <x:v>-0.007392709034034994</x:v>
      </x:c>
      <x:c r="Y27" s="101" t="n">
        <x:f>F27/F26-1</x:f>
        <x:v>-0.000401098580509629</x:v>
      </x:c>
      <x:c r="Z27" s="101" t="n">
        <x:f>G27/G26-1</x:f>
        <x:v>-0.028392994576350472</x:v>
      </x:c>
      <x:c r="AA27" s="101" t="n">
        <x:f>H27/H26-1</x:f>
        <x:v>-0.04193693212692973</x:v>
      </x:c>
      <x:c r="AB27" s="101" t="n">
        <x:f>I27/I26-1</x:f>
        <x:v>-0.016434322762548415</x:v>
      </x:c>
      <x:c r="AC27" s="101" t="n">
        <x:f>J27/J26-1</x:f>
        <x:v>-0.03895110996454698</x:v>
      </x:c>
      <x:c r="AD27" s="101" t="n">
        <x:f>K27/K26-1</x:f>
        <x:v>0.021775845373529057</x:v>
      </x:c>
      <x:c r="AE27" s="101" t="n">
        <x:f>L27/L26-1</x:f>
        <x:v>0.02070873590138511</x:v>
      </x:c>
      <x:c r="AF27" s="101" t="n">
        <x:f>M27/M26-1</x:f>
        <x:v>0.009872309573576654</x:v>
      </x:c>
      <x:c r="AG27" s="101" t="n">
        <x:f>N27/N26-1</x:f>
        <x:v>0.0004335131373474077</x:v>
      </x:c>
      <x:c r="AH27" s="101" t="n">
        <x:f>O27/O26-1</x:f>
        <x:v>0.002426377320092543</x:v>
      </x:c>
      <x:c r="AI27" s="101" t="n">
        <x:f>P27/P26-1</x:f>
        <x:v>-0.000618923202752919</x:v>
      </x:c>
      <x:c r="AJ27" s="101" t="n">
        <x:f>Q27/Q26-1</x:f>
        <x:v>0.06358720612372104</x:v>
      </x:c>
      <x:c r="AK27" s="101" t="n">
        <x:f>R27/R26-1</x:f>
        <x:v>-0.002593541882839334</x:v>
      </x:c>
      <x:c r="AL27" s="101" t="n">
        <x:f>S27/S26-1</x:f>
        <x:v>0.028408327859169358</x:v>
      </x:c>
      <x:c r="AM27" s="74"/>
      <x:c r="AN27" s="74"/>
    </x:row>
    <x:row r="28">
      <x:c r="A28" s="100" t="n">
        <x:v>46057</x:v>
      </x:c>
      <x:c r="B28" s="103" t="n">
        <x:v>680.8718872070312</x:v>
      </x:c>
      <x:c r="C28" s="103" t="n">
        <x:v>604.3230590820312</x:v>
      </x:c>
      <x:c r="D28" s="103" t="n">
        <x:v>258.76458740234375</x:v>
      </x:c>
      <x:c r="E28" s="103" t="n">
        <x:v>246.06027221679688</x:v>
      </x:c>
      <x:c r="F28" s="103" t="n">
        <x:v>147.26329040527344</x:v>
      </x:c>
      <x:c r="G28" s="103" t="n">
        <x:v>173.78334045410156</x:v>
      </x:c>
      <x:c r="H28" s="103" t="n">
        <x:v>379.182373046875</x:v>
      </x:c>
      <x:c r="I28" s="103" t="n">
        <x:v>323.1987609863281</x:v>
      </x:c>
      <x:c r="J28" s="103" t="n">
        <x:v>1101.797119140625</x:v>
      </x:c>
      <x:c r="K28" s="103" t="n">
        <x:v>314.23895263671875</x:v>
      </x:c>
      <x:c r="L28" s="103" t="n">
        <x:v>75.8761978149414</x:v>
      </x:c>
      <x:c r="M28" s="103" t="n">
        <x:v>975.3816528320312</x:v>
      </x:c>
      <x:c r="N28" s="103" t="n">
        <x:v>91.63151550292969</x:v>
      </x:c>
      <x:c r="O28" s="103" t="n">
        <x:v>84.28102111816406</x:v>
      </x:c>
      <x:c r="P28" s="103" t="n">
        <x:v>77.84736633300781</x:v>
      </x:c>
      <x:c r="Q28" s="103" t="n">
        <x:v>453.9700012207031</x:v>
      </x:c>
      <x:c r="R28" s="103" t="n">
        <x:v>27.010000228881836</x:v>
      </x:c>
      <x:c r="S28" s="103" t="n">
        <x:v>77.87999725341797</x:v>
      </x:c>
      <x:c r="T28" s="74"/>
      <x:c r="U28" s="101" t="n">
        <x:f>B28/B27-1</x:f>
        <x:v>-0.004843928082311488</x:v>
      </x:c>
      <x:c r="V28" s="101" t="n">
        <x:f>C28/C27-1</x:f>
        <x:v>-0.017469018639871603</x:v>
      </x:c>
      <x:c r="W28" s="101" t="n">
        <x:f>D28/D27-1</x:f>
        <x:v>-0.00860038665903562</x:v>
      </x:c>
      <x:c r="X28" s="101" t="n">
        <x:f>E28/E27-1</x:f>
        <x:v>-0.03665435099526104</x:v>
      </x:c>
      <x:c r="Y28" s="101" t="n">
        <x:f>F28/F27-1</x:f>
        <x:v>-0.0029416744898843605</x:v>
      </x:c>
      <x:c r="Z28" s="101" t="n">
        <x:f>G28/G27-1</x:f>
        <x:v>-0.03410221377522338</x:v>
      </x:c>
      <x:c r="AA28" s="101" t="n">
        <x:f>H28/H27-1</x:f>
        <x:v>-0.09546060569616655</x:v>
      </x:c>
      <x:c r="AB28" s="101" t="n">
        <x:f>I28/I27-1</x:f>
        <x:v>-0.029813694070295216</x:v>
      </x:c>
      <x:c r="AC28" s="101" t="n">
        <x:f>J28/J27-1</x:f>
        <x:v>0.10330257766273365</x:v>
      </x:c>
      <x:c r="AD28" s="101" t="n">
        <x:f>K28/K27-1</x:f>
        <x:v>0.0076862018384213915</x:v>
      </x:c>
      <x:c r="AE28" s="101" t="n">
        <x:f>L28/L27-1</x:f>
        <x:v>0.005982540538479242</x:v>
      </x:c>
      <x:c r="AF28" s="101" t="n">
        <x:f>M28/M27-1</x:f>
        <x:v>0.0004397247488345801</x:v>
      </x:c>
      <x:c r="AG28" s="101" t="n">
        <x:f>N28/N27-1</x:f>
        <x:v>0.008991457661565727</x:v>
      </x:c>
      <x:c r="AH28" s="101" t="n">
        <x:f>O28/O27-1</x:f>
        <x:v>-0.0025357190745072256</x:v>
      </x:c>
      <x:c r="AI28" s="101" t="n">
        <x:f>P28/P27-1</x:f>
        <x:v>-0.001238808778080025</x:v>
      </x:c>
      <x:c r="AJ28" s="101" t="n">
        <x:f>Q28/Q27-1</x:f>
        <x:v>-0.0007044119795716064</x:v>
      </x:c>
      <x:c r="AK28" s="101" t="n">
        <x:f>R28/R27-1</x:f>
        <x:v>0.0033432448860633013</x:v>
      </x:c>
      <x:c r="AL28" s="101" t="n">
        <x:f>S28/S27-1</x:f>
        <x:v>0.0052923199464889326</x:v>
      </x:c>
      <x:c r="AM28" s="74"/>
      <x:c r="AN28" s="74"/>
    </x:row>
    <x:row r="29">
      <x:c r="A29" s="100" t="n">
        <x:v>46058</x:v>
      </x:c>
      <x:c r="B29" s="103" t="n">
        <x:v>672.3683471679688</x:v>
      </x:c>
      <x:c r="C29" s="103" t="n">
        <x:v>595.6236572265625</x:v>
      </x:c>
      <x:c r="D29" s="103" t="n">
        <x:v>254.106201171875</x:v>
      </x:c>
      <x:c r="E29" s="103" t="n">
        <x:v>243.15199279785156</x:v>
      </x:c>
      <x:c r="F29" s="103" t="n">
        <x:v>146.2955322265625</x:v>
      </x:c>
      <x:c r="G29" s="103" t="n">
        <x:v>171.47872924804688</x:v>
      </x:c>
      <x:c r="H29" s="103" t="n">
        <x:v>382.6703796386719</x:v>
      </x:c>
      <x:c r="I29" s="103" t="n">
        <x:v>328.1498107910156</x:v>
      </x:c>
      <x:c r="J29" s="103" t="n">
        <x:v>1015.931884765625</x:v>
      </x:c>
      <x:c r="K29" s="103" t="n">
        <x:v>307.1968688964844</x:v>
      </x:c>
      <x:c r="L29" s="103" t="n">
        <x:v>77.01410675048828</x:v>
      </x:c>
      <x:c r="M29" s="103" t="n">
        <x:v>986.2884521484375</x:v>
      </x:c>
      <x:c r="N29" s="103" t="n">
        <x:v>90.51982116699219</x:v>
      </x:c>
      <x:c r="O29" s="103" t="n">
        <x:v>85.19647979736328</x:v>
      </x:c>
      <x:c r="P29" s="103" t="n">
        <x:v>77.76045227050781</x:v>
      </x:c>
      <x:c r="Q29" s="103" t="n">
        <x:v>441.8800048828125</x:v>
      </x:c>
      <x:c r="R29" s="103" t="n">
        <x:v>27.09000015258789</x:v>
      </x:c>
      <x:c r="S29" s="103" t="n">
        <x:v>76.69000244140625</x:v>
      </x:c>
      <x:c r="T29" s="74"/>
      <x:c r="U29" s="101" t="n">
        <x:f>B29/B28-1</x:f>
        <x:v>-0.01248919245872293</x:v>
      </x:c>
      <x:c r="V29" s="101" t="n">
        <x:f>C29/C28-1</x:f>
        <x:v>-0.014395283656200686</x:v>
      </x:c>
      <x:c r="W29" s="101" t="n">
        <x:f>D29/D28-1</x:f>
        <x:v>-0.018002410133599933</x:v>
      </x:c>
      <x:c r="X29" s="101" t="n">
        <x:f>E29/E28-1</x:f>
        <x:v>-0.011819378206583853</x:v>
      </x:c>
      <x:c r="Y29" s="101" t="n">
        <x:f>F29/F28-1</x:f>
        <x:v>-0.0065716186026241186</x:v>
      </x:c>
      <x:c r="Z29" s="101" t="n">
        <x:f>G29/G28-1</x:f>
        <x:v>-0.013261404689498213</x:v>
      </x:c>
      <x:c r="AA29" s="101" t="n">
        <x:f>H29/H28-1</x:f>
        <x:v>0.00919875722009289</x:v>
      </x:c>
      <x:c r="AB29" s="101" t="n">
        <x:f>I29/I28-1</x:f>
        <x:v>0.015318900943735114</x:v>
      </x:c>
      <x:c r="AC29" s="101" t="n">
        <x:f>J29/J28-1</x:f>
        <x:v>-0.07793198301514237</x:v>
      </x:c>
      <x:c r="AD29" s="101" t="n">
        <x:f>K29/K28-1</x:f>
        <x:v>-0.02240996439539278</x:v>
      </x:c>
      <x:c r="AE29" s="101" t="n">
        <x:f>L29/L28-1</x:f>
        <x:v>0.014996915611430461</x:v>
      </x:c>
      <x:c r="AF29" s="101" t="n">
        <x:f>M29/M28-1</x:f>
        <x:v>0.011182083735877368</x:v>
      </x:c>
      <x:c r="AG29" s="101" t="n">
        <x:f>N29/N28-1</x:f>
        <x:v>-0.012132226885431807</x:v>
      </x:c>
      <x:c r="AH29" s="101" t="n">
        <x:f>O29/O28-1</x:f>
        <x:v>0.010861978972890318</x:v>
      </x:c>
      <x:c r="AI29" s="101" t="n">
        <x:f>P29/P28-1</x:f>
        <x:v>-0.0011164676031326648</x:v>
      </x:c>
      <x:c r="AJ29" s="101" t="n">
        <x:f>Q29/Q28-1</x:f>
        <x:v>-0.026631707613677613</x:v>
      </x:c>
      <x:c r="AK29" s="101" t="n">
        <x:f>R29/R28-1</x:f>
        <x:v>0.002961863125810371</x:v>
      </x:c>
      <x:c r="AL29" s="101" t="n">
        <x:f>S29/S28-1</x:f>
        <x:v>-0.015279851746007767</x:v>
      </x:c>
      <x:c r="AM29" s="74"/>
      <x:c r="AN29" s="74"/>
    </x:row>
    <x:row r="30">
      <x:c r="A30" s="100" t="n">
        <x:v>46059</x:v>
      </x:c>
      <x:c r="B30" s="103" t="n">
        <x:v>685.267578125</x:v>
      </x:c>
      <x:c r="C30" s="103" t="n">
        <x:v>608.2138671875</x:v>
      </x:c>
      <x:c r="D30" s="103" t="n">
        <x:v>263.2342834472656</x:v>
      </x:c>
      <x:c r="E30" s="103" t="n">
        <x:v>252.4744873046875</x:v>
      </x:c>
      <x:c r="F30" s="103" t="n">
        <x:v>149.97885131835938</x:v>
      </x:c>
      <x:c r="G30" s="103" t="n">
        <x:v>184.97714233398438</x:v>
      </x:c>
      <x:c r="H30" s="103" t="n">
        <x:v>394.4635925292969</x:v>
      </x:c>
      <x:c r="I30" s="103" t="n">
        <x:v>346.12847900390625</x:v>
      </x:c>
      <x:c r="J30" s="103" t="n">
        <x:v>1053.0924072265625</x:v>
      </x:c>
      <x:c r="K30" s="103" t="n">
        <x:v>319.3199462890625</x:v>
      </x:c>
      <x:c r="L30" s="103" t="n">
        <x:v>77.5241928100586</x:v>
      </x:c>
      <x:c r="M30" s="103" t="n">
        <x:v>998.1224365234375</x:v>
      </x:c>
      <x:c r="N30" s="103" t="n">
        <x:v>92.9024429321289</x:v>
      </x:c>
      <x:c r="O30" s="103" t="n">
        <x:v>85.2549057006836</x:v>
      </x:c>
      <x:c r="P30" s="103" t="n">
        <x:v>78.03082275390625</x:v>
      </x:c>
      <x:c r="Q30" s="103" t="n">
        <x:v>455.4599914550781</x:v>
      </x:c>
      <x:c r="R30" s="103" t="n">
        <x:v>27.010000228881836</x:v>
      </x:c>
      <x:c r="S30" s="103" t="n">
        <x:v>76.98999786376953</x:v>
      </x:c>
      <x:c r="T30" s="74"/>
      <x:c r="U30" s="101" t="n">
        <x:f>B30/B29-1</x:f>
        <x:v>0.0191847683064843</x:v>
      </x:c>
      <x:c r="V30" s="101" t="n">
        <x:f>C30/C29-1</x:f>
        <x:v>0.021137860808890796</x:v>
      </x:c>
      <x:c r="W30" s="101" t="n">
        <x:f>D30/D29-1</x:f>
        <x:v>0.03592231214072772</x:v>
      </x:c>
      <x:c r="X30" s="101" t="n">
        <x:f>E30/E29-1</x:f>
        <x:v>0.038340193718199744</x:v>
      </x:c>
      <x:c r="Y30" s="101" t="n">
        <x:f>F30/F29-1</x:f>
        <x:v>0.025177249337270613</x:v>
      </x:c>
      <x:c r="Z30" s="101" t="n">
        <x:f>G30/G29-1</x:f>
        <x:v>0.0787177112002726</x:v>
      </x:c>
      <x:c r="AA30" s="101" t="n">
        <x:f>H30/H29-1</x:f>
        <x:v>0.030818201559682956</x:v>
      </x:c>
      <x:c r="AB30" s="101" t="n">
        <x:f>I30/I29-1</x:f>
        <x:v>0.054787988966236156</x:v>
      </x:c>
      <x:c r="AC30" s="101" t="n">
        <x:f>J30/J29-1</x:f>
        <x:v>0.0365777696498919</x:v>
      </x:c>
      <x:c r="AD30" s="101" t="n">
        <x:f>K30/K29-1</x:f>
        <x:v>0.03946354478197245</x:v>
      </x:c>
      <x:c r="AE30" s="101" t="n">
        <x:f>L30/L29-1</x:f>
        <x:v>0.00662328086493158</x:v>
      </x:c>
      <x:c r="AF30" s="101" t="n">
        <x:f>M30/M29-1</x:f>
        <x:v>0.011998502415010437</x:v>
      </x:c>
      <x:c r="AG30" s="101" t="n">
        <x:f>N30/N29-1</x:f>
        <x:v>0.02632154741823034</x:v>
      </x:c>
      <x:c r="AH30" s="101" t="n">
        <x:f>O30/O29-1</x:f>
        <x:v>0.0006857783732294731</x:v>
      </x:c>
      <x:c r="AI30" s="101" t="n">
        <x:f>P30/P29-1</x:f>
        <x:v>0.003476966446361418</x:v>
      </x:c>
      <x:c r="AJ30" s="101" t="n">
        <x:f>Q30/Q29-1</x:f>
        <x:v>0.03073229479090611</x:v>
      </x:c>
      <x:c r="AK30" s="101" t="n">
        <x:f>R30/R29-1</x:f>
        <x:v>-0.002953116399241229</x:v>
      </x:c>
      <x:c r="AL30" s="101" t="n">
        <x:f>S30/S29-1</x:f>
        <x:v>0.003911793099661054</x:v>
      </x:c>
      <x:c r="AM30" s="74"/>
      <x:c r="AN30" s="74"/>
    </x:row>
    <x:row r="31">
      <x:c r="A31" s="100" t="n">
        <x:v>46062</x:v>
      </x:c>
      <x:c r="B31" s="103" t="n">
        <x:v>688.57177734375</x:v>
      </x:c>
      <x:c r="C31" s="103" t="n">
        <x:v>612.8728637695312</x:v>
      </x:c>
      <x:c r="D31" s="103" t="n">
        <x:v>265.0817565917969</x:v>
      </x:c>
      <x:c r="E31" s="103" t="n">
        <x:v>256.3987121582031</x:v>
      </x:c>
      <x:c r="F31" s="103" t="n">
        <x:v>149.4357452392578</x:v>
      </x:c>
      <x:c r="G31" s="103" t="n">
        <x:v>189.59634399414062</x:v>
      </x:c>
      <x:c r="H31" s="103" t="n">
        <x:v>383.2799987792969</x:v>
      </x:c>
      <x:c r="I31" s="103" t="n">
        <x:v>352.63726806640625</x:v>
      </x:c>
      <x:c r="J31" s="103" t="n">
        <x:v>1039.6473388671875</x:v>
      </x:c>
      <x:c r="K31" s="103" t="n">
        <x:v>319.0228271484375</x:v>
      </x:c>
      <x:c r="L31" s="103" t="n">
        <x:v>76.48440551757812</x:v>
      </x:c>
      <x:c r="M31" s="103" t="n">
        <x:v>994.5632934570312</x:v>
      </x:c>
      <x:c r="N31" s="103" t="n">
        <x:v>93.53517150878906</x:v>
      </x:c>
      <x:c r="O31" s="103" t="n">
        <x:v>85.23543548583984</x:v>
      </x:c>
      <x:c r="P31" s="103" t="n">
        <x:v>78.13704681396484</x:v>
      </x:c>
      <x:c r="Q31" s="103" t="n">
        <x:v>467.0299987792969</x:v>
      </x:c>
      <x:c r="R31" s="103" t="n">
        <x:v>26.790000915527344</x:v>
      </x:c>
      <x:c r="S31" s="103" t="n">
        <x:v>78.0199966430664</x:v>
      </x:c>
      <x:c r="T31" s="74"/>
      <x:c r="U31" s="101" t="n">
        <x:f>B31/B30-1</x:f>
        <x:v>0.00482176499257525</x:v>
      </x:c>
      <x:c r="V31" s="101" t="n">
        <x:f>C31/C30-1</x:f>
        <x:v>0.0076601288352324826</x:v>
      </x:c>
      <x:c r="W31" s="101" t="n">
        <x:f>D31/D30-1</x:f>
        <x:v>0.007018360679836633</x:v>
      </x:c>
      <x:c r="X31" s="101" t="n">
        <x:f>E31/E30-1</x:f>
        <x:v>0.015543055044527465</x:v>
      </x:c>
      <x:c r="Y31" s="101" t="n">
        <x:f>F31/F30-1</x:f>
        <x:v>-0.003621217753886574</x:v>
      </x:c>
      <x:c r="Z31" s="101" t="n">
        <x:f>G31/G30-1</x:f>
        <x:v>0.024971743004960523</x:v>
      </x:c>
      <x:c r="AA31" s="101" t="n">
        <x:f>H31/H30-1</x:f>
        <x:v>-0.028351396584640143</x:v>
      </x:c>
      <x:c r="AB31" s="101" t="n">
        <x:f>I31/I30-1</x:f>
        <x:v>0.01880454645405405</x:v>
      </x:c>
      <x:c r="AC31" s="101" t="n">
        <x:f>J31/J30-1</x:f>
        <x:v>-0.012767225617725364</x:v>
      </x:c>
      <x:c r="AD31" s="101" t="n">
        <x:f>K31/K30-1</x:f>
        <x:v>-0.0009304747294303084</x:v>
      </x:c>
      <x:c r="AE31" s="101" t="n">
        <x:f>L31/L30-1</x:f>
        <x:v>-0.013412423332520795</x:v>
      </x:c>
      <x:c r="AF31" s="101" t="n">
        <x:f>M31/M30-1</x:f>
        <x:v>-0.003565838153887335</x:v>
      </x:c>
      <x:c r="AG31" s="101" t="n">
        <x:f>N31/N30-1</x:f>
        <x:v>0.006810677488022554</x:v>
      </x:c>
      <x:c r="AH31" s="101" t="n">
        <x:f>O31/O30-1</x:f>
        <x:v>-0.00022837647503948233</x:v>
      </x:c>
      <x:c r="AI31" s="101" t="n">
        <x:f>P31/P30-1</x:f>
        <x:v>0.0013613089841895132</x:v>
      </x:c>
      <x:c r="AJ31" s="101" t="n">
        <x:f>Q31/Q30-1</x:f>
        <x:v>0.02540290594406658</x:v>
      </x:c>
      <x:c r="AK31" s="101" t="n">
        <x:f>R31/R30-1</x:f>
        <x:v>-0.00814510594188167</x:v>
      </x:c>
      <x:c r="AL31" s="101" t="n">
        <x:f>S31/S30-1</x:f>
        <x:v>0.013378345341941822</x:v>
      </x:c>
      <x:c r="AM31" s="74"/>
      <x:c r="AN31" s="74"/>
    </x:row>
    <x:row r="32">
      <x:c r="A32" s="100" t="n">
        <x:v>46063</x:v>
      </x:c>
      <x:c r="B32" s="103" t="n">
        <x:v>686.7559204101562</x:v>
      </x:c>
      <x:c r="C32" s="103" t="n">
        <x:v>610.029541015625</x:v>
      </x:c>
      <x:c r="D32" s="103" t="n">
        <x:v>264.3665771484375</x:v>
      </x:c>
      <x:c r="E32" s="103" t="n">
        <x:v>254.03819274902344</x:v>
      </x:c>
      <x:c r="F32" s="103" t="n">
        <x:v>148.92225646972656</x:v>
      </x:c>
      <x:c r="G32" s="103" t="n">
        <x:v>188.09983825683594</x:v>
      </x:c>
      <x:c r="H32" s="103" t="n">
        <x:v>373.035888671875</x:v>
      </x:c>
      <x:c r="I32" s="103" t="n">
        <x:v>359.0865783691406</x:v>
      </x:c>
      <x:c r="J32" s="103" t="n">
        <x:v>1020.0718994140625</x:v>
      </x:c>
      <x:c r="K32" s="103" t="n">
        <x:v>315.2392883300781</x:v>
      </x:c>
      <x:c r="L32" s="103" t="n">
        <x:v>75.34649658203125</x:v>
      </x:c>
      <x:c r="M32" s="103" t="n">
        <x:v>968.2832641601562</x:v>
      </x:c>
      <x:c r="N32" s="103" t="n">
        <x:v>90.86585235595703</x:v>
      </x:c>
      <x:c r="O32" s="103" t="n">
        <x:v>86.21907043457031</x:v>
      </x:c>
      <x:c r="P32" s="103" t="n">
        <x:v>78.0597915649414</x:v>
      </x:c>
      <x:c r="Q32" s="103" t="n">
        <x:v>462.3999938964844</x:v>
      </x:c>
      <x:c r="R32" s="103" t="n">
        <x:v>26.799999237060547</x:v>
      </x:c>
      <x:c r="S32" s="103" t="n">
        <x:v>78.02999877929688</x:v>
      </x:c>
      <x:c r="T32" s="74"/>
      <x:c r="U32" s="101" t="n">
        <x:f>B32/B31-1</x:f>
        <x:v>-0.002637135289800363</x:v>
      </x:c>
      <x:c r="V32" s="101" t="n">
        <x:f>C32/C31-1</x:f>
        <x:v>-0.004639335369521991</x:v>
      </x:c>
      <x:c r="W32" s="101" t="n">
        <x:f>D32/D31-1</x:f>
        <x:v>-0.0026979579906009077</x:v>
      </x:c>
      <x:c r="X32" s="101" t="n">
        <x:f>E32/E31-1</x:f>
        <x:v>-0.009206440193518572</x:v>
      </x:c>
      <x:c r="Y32" s="101" t="n">
        <x:f>F32/F31-1</x:f>
        <x:v>-0.0034361843527405123</x:v>
      </x:c>
      <x:c r="Z32" s="101" t="n">
        <x:f>G32/G31-1</x:f>
        <x:v>-0.007893114950312197</x:v>
      </x:c>
      <x:c r="AA32" s="101" t="n">
        <x:f>H32/H31-1</x:f>
        <x:v>-0.02672748418923032</x:v>
      </x:c>
      <x:c r="AB32" s="101" t="n">
        <x:f>I32/I31-1</x:f>
        <x:v>0.0182887938591898</x:v>
      </x:c>
      <x:c r="AC32" s="101" t="n">
        <x:f>J32/J31-1</x:f>
        <x:v>-0.01882892277149928</x:v>
      </x:c>
      <x:c r="AD32" s="101" t="n">
        <x:f>K32/K31-1</x:f>
        <x:v>-0.011859774587850813</x:v>
      </x:c>
      <x:c r="AE32" s="101" t="n">
        <x:f>L32/L31-1</x:f>
        <x:v>-0.01487765941104624</x:v>
      </x:c>
      <x:c r="AF32" s="101" t="n">
        <x:f>M32/M31-1</x:f>
        <x:v>-0.026423687129581763</x:v>
      </x:c>
      <x:c r="AG32" s="101" t="n">
        <x:f>N32/N31-1</x:f>
        <x:v>-0.028538132873164312</x:v>
      </x:c>
      <x:c r="AH32" s="101" t="n">
        <x:f>O32/O31-1</x:f>
        <x:v>0.011540211452241378</x:v>
      </x:c>
      <x:c r="AI32" s="101" t="n">
        <x:f>P32/P31-1</x:f>
        <x:v>-0.000988714728461293</x:v>
      </x:c>
      <x:c r="AJ32" s="101" t="n">
        <x:f>Q32/Q31-1</x:f>
        <x:v>-0.009913720520981939</x:v>
      </x:c>
      <x:c r="AK32" s="101" t="n">
        <x:f>R32/R31-1</x:f>
        <x:v>0.0003732109440657272</x:v>
      </x:c>
      <x:c r="AL32" s="101" t="n">
        <x:f>S32/S31-1</x:f>
        <x:v>0.00012819964958765695</x:v>
      </x:c>
      <x:c r="AM32" s="74"/>
      <x:c r="AN32" s="74"/>
    </x:row>
    <x:row r="33">
      <x:c r="A33" s="100" t="n">
        <x:v>46064</x:v>
      </x:c>
      <x:c r="B33" s="103" t="n">
        <x:v>686.5972290039062</x:v>
      </x:c>
      <x:c r="C33" s="103" t="n">
        <x:v>611.6657104492188</x:v>
      </x:c>
      <x:c r="D33" s="103" t="n">
        <x:v>263.1647644042969</x:v>
      </x:c>
      <x:c r="E33" s="103" t="n">
        <x:v>254.12782287597656</x:v>
      </x:c>
      <x:c r="F33" s="103" t="n">
        <x:v>150.98609924316406</x:v>
      </x:c>
      <x:c r="G33" s="103" t="n">
        <x:v>189.6063232421875</x:v>
      </x:c>
      <x:c r="H33" s="103" t="n">
        <x:v>410.1046142578125</x:v>
      </x:c>
      <x:c r="I33" s="103" t="n">
        <x:v>371.1715087890625</x:v>
      </x:c>
      <x:c r="J33" s="103" t="n">
        <x:v>1010.3289794921875</x:v>
      </x:c>
      <x:c r="K33" s="103" t="n">
        <x:v>307.8505554199219</x:v>
      </x:c>
      <x:c r="L33" s="103" t="n">
        <x:v>77.10238647460938</x:v>
      </x:c>
      <x:c r="M33" s="103" t="n">
        <x:v>975.17236328125</x:v>
      </x:c>
      <x:c r="N33" s="103" t="n">
        <x:v>87.93946838378906</x:v>
      </x:c>
      <x:c r="O33" s="103" t="n">
        <x:v>85.7613296508789</x:v>
      </x:c>
      <x:c r="P33" s="103" t="n">
        <x:v>78.05014038085938</x:v>
      </x:c>
      <x:c r="Q33" s="103" t="n">
        <x:v>467.6300048828125</x:v>
      </x:c>
      <x:c r="R33" s="103" t="n">
        <x:v>26.829999923706055</x:v>
      </x:c>
      <x:c r="S33" s="103" t="n">
        <x:v>78.88999938964844</x:v>
      </x:c>
      <x:c r="T33" s="74"/>
      <x:c r="U33" s="101" t="n">
        <x:f>B33/B32-1</x:f>
        <x:v>-0.0002310739544192364</x:v>
      </x:c>
      <x:c r="V33" s="101" t="n">
        <x:f>C33/C32-1</x:f>
        <x:v>0.002682115083918246</x:v>
      </x:c>
      <x:c r="W33" s="101" t="n">
        <x:f>D33/D32-1</x:f>
        <x:v>-0.004546008641121979</x:v>
      </x:c>
      <x:c r="X33" s="101" t="n">
        <x:f>E33/E32-1</x:f>
        <x:v>0.0003528214635100113</x:v>
      </x:c>
      <x:c r="Y33" s="101" t="n">
        <x:f>F33/F32-1</x:f>
        <x:v>0.013858524725329113</x:v>
      </x:c>
      <x:c r="Z33" s="101" t="n">
        <x:f>G33/G32-1</x:f>
        <x:v>0.008008964809924857</x:v>
      </x:c>
      <x:c r="AA33" s="101" t="n">
        <x:f>H33/H32-1</x:f>
        <x:v>0.09937040030629185</x:v>
      </x:c>
      <x:c r="AB33" s="101" t="n">
        <x:f>I33/I32-1</x:f>
        <x:v>0.03365464249543337</x:v>
      </x:c>
      <x:c r="AC33" s="101" t="n">
        <x:f>J33/J32-1</x:f>
        <x:v>-0.009551209015238427</x:v>
      </x:c>
      <x:c r="AD33" s="101" t="n">
        <x:f>K33/K32-1</x:f>
        <x:v>-0.023438490009594637</x:v>
      </x:c>
      <x:c r="AE33" s="101" t="n">
        <x:f>L33/L32-1</x:f>
        <x:v>0.02330420088831131</x:v>
      </x:c>
      <x:c r="AF33" s="101" t="n">
        <x:f>M33/M32-1</x:f>
        <x:v>0.00711475595632538</x:v>
      </x:c>
      <x:c r="AG33" s="101" t="n">
        <x:f>N33/N32-1</x:f>
        <x:v>-0.03220554142500287</x:v>
      </x:c>
      <x:c r="AH33" s="101" t="n">
        <x:f>O33/O32-1</x:f>
        <x:v>-0.005309043363425858</x:v>
      </x:c>
      <x:c r="AI33" s="101" t="n">
        <x:f>P33/P32-1</x:f>
        <x:v>-0.00012363835322315442</x:v>
      </x:c>
      <x:c r="AJ33" s="101" t="n">
        <x:f>Q33/Q32-1</x:f>
        <x:v>0.011310577541873812</x:v>
      </x:c>
      <x:c r="AK33" s="101" t="n">
        <x:f>R33/R32-1</x:f>
        <x:v>0.0011194286380433738</x:v>
      </x:c>
      <x:c r="AL33" s="101" t="n">
        <x:f>S33/S32-1</x:f>
        <x:v>0.01102141001929291</x:v>
      </x:c>
      <x:c r="AM33" s="74"/>
      <x:c r="AN33" s="74"/>
    </x:row>
    <x:row r="34">
      <x:c r="A34" s="100" t="n">
        <x:v>46065</x:v>
      </x:c>
      <x:c r="B34" s="103" t="n">
        <x:v>675.9900512695312</x:v>
      </x:c>
      <x:c r="C34" s="103" t="n">
        <x:v>599.22509765625</x:v>
      </x:c>
      <x:c r="D34" s="103" t="n">
        <x:v>257.7912292480469</x:v>
      </x:c>
      <x:c r="E34" s="103" t="n">
        <x:v>249.19764709472656</x:v>
      </x:c>
      <x:c r="F34" s="103" t="n">
        <x:v>147.9940185546875</x:v>
      </x:c>
      <x:c r="G34" s="103" t="n">
        <x:v>186.5035858154297</x:v>
      </x:c>
      <x:c r="H34" s="103" t="n">
        <x:v>413.7325439453125</x:v>
      </x:c>
      <x:c r="I34" s="103" t="n">
        <x:v>365.2283020019531</x:v>
      </x:c>
      <x:c r="J34" s="103" t="n">
        <x:v>1033.278076171875</x:v>
      </x:c>
      <x:c r="K34" s="103" t="n">
        <x:v>299.7487487792969</x:v>
      </x:c>
      <x:c r="L34" s="103" t="n">
        <x:v>77.4947738647461</x:v>
      </x:c>
      <x:c r="M34" s="103" t="n">
        <x:v>995.8294067382812</x:v>
      </x:c>
      <x:c r="N34" s="103" t="n">
        <x:v>85.3096923828125</x:v>
      </x:c>
      <x:c r="O34" s="103" t="n">
        <x:v>86.90080261230469</x:v>
      </x:c>
      <x:c r="P34" s="103" t="n">
        <x:v>78.01152038574219</x:v>
      </x:c>
      <x:c r="Q34" s="103" t="n">
        <x:v>451.3900146484375</x:v>
      </x:c>
      <x:c r="R34" s="103" t="n">
        <x:v>26.81999969482422</x:v>
      </x:c>
      <x:c r="S34" s="103" t="n">
        <x:v>76.37999725341797</x:v>
      </x:c>
      <x:c r="T34" s="74"/>
      <x:c r="U34" s="101" t="n">
        <x:f>B34/B33-1</x:f>
        <x:v>-0.015448908452140975</x:v>
      </x:c>
      <x:c r="V34" s="101" t="n">
        <x:f>C34/C33-1</x:f>
        <x:v>-0.02033890829654672</x:v>
      </x:c>
      <x:c r="W34" s="101" t="n">
        <x:f>D34/D33-1</x:f>
        <x:v>-0.020418900563734632</x:v>
      </x:c>
      <x:c r="X34" s="101" t="n">
        <x:f>E34/E33-1</x:f>
        <x:v>-0.019400377831340854</x:v>
      </x:c>
      <x:c r="Y34" s="101" t="n">
        <x:f>F34/F33-1</x:f>
        <x:v>-0.01981692820381964</x:v>
      </x:c>
      <x:c r="Z34" s="101" t="n">
        <x:f>G34/G33-1</x:f>
        <x:v>-0.016364103125372176</x:v>
      </x:c>
      <x:c r="AA34" s="101" t="n">
        <x:f>H34/H33-1</x:f>
        <x:v>0.008846351787739959</x:v>
      </x:c>
      <x:c r="AB34" s="101" t="n">
        <x:f>I34/I33-1</x:f>
        <x:v>-0.01601202313857264</x:v>
      </x:c>
      <x:c r="AC34" s="101" t="n">
        <x:f>J34/J33-1</x:f>
        <x:v>0.02271447928893644</x:v>
      </x:c>
      <x:c r="AD34" s="101" t="n">
        <x:f>K34/K33-1</x:f>
        <x:v>-0.02631733644129297</x:v>
      </x:c>
      <x:c r="AE34" s="101" t="n">
        <x:f>L34/L33-1</x:f>
        <x:v>0.005089173086308296</x:v>
      </x:c>
      <x:c r="AF34" s="101" t="n">
        <x:f>M34/M33-1</x:f>
        <x:v>0.021182966452745422</x:v>
      </x:c>
      <x:c r="AG34" s="101" t="n">
        <x:f>N34/N33-1</x:f>
        <x:v>-0.029904388203708332</x:v>
      </x:c>
      <x:c r="AH34" s="101" t="n">
        <x:f>O34/O33-1</x:f>
        <x:v>0.013286558942875448</x:v>
      </x:c>
      <x:c r="AI34" s="101" t="n">
        <x:f>P34/P33-1</x:f>
        <x:v>-0.0004948100660515653</x:v>
      </x:c>
      <x:c r="AJ34" s="101" t="n">
        <x:f>Q34/Q33-1</x:f>
        <x:v>-0.03472828959819363</x:v>
      </x:c>
      <x:c r="AK34" s="101" t="n">
        <x:f>R34/R33-1</x:f>
        <x:v>-0.0003727256395926748</x:v>
      </x:c>
      <x:c r="AL34" s="101" t="n">
        <x:f>S34/S33-1</x:f>
        <x:v>-0.03181648061414255</x:v>
      </x:c>
      <x:c r="AM34" s="74"/>
      <x:c r="AN34" s="74"/>
    </x:row>
    <x:row r="35">
      <x:c r="A35" s="100" t="n">
        <x:v>46066</x:v>
      </x:c>
      <x:c r="B35" s="103" t="n">
        <x:v>676.4663696289062</x:v>
      </x:c>
      <x:c r="C35" s="103" t="n">
        <x:v>600.5020751953125</x:v>
      </x:c>
      <x:c r="D35" s="103" t="n">
        <x:v>261.18817138671875</x:v>
      </x:c>
      <x:c r="E35" s="103" t="n">
        <x:v>250.4725341796875</x:v>
      </x:c>
      <x:c r="F35" s="103" t="n">
        <x:v>149.66285705566406</x:v>
      </x:c>
      <x:c r="G35" s="103" t="n">
        <x:v>182.3832244873047</x:v>
      </x:c>
      <x:c r="H35" s="103" t="n">
        <x:v>411.4238586425781</x:v>
      </x:c>
      <x:c r="I35" s="103" t="n">
        <x:v>363.5018615722656</x:v>
      </x:c>
      <x:c r="J35" s="103" t="n">
        <x:v>1036.7271728515625</x:v>
      </x:c>
      <x:c r="K35" s="103" t="n">
        <x:v>299.6595764160156</x:v>
      </x:c>
      <x:c r="L35" s="103" t="n">
        <x:v>77.18087005615234</x:v>
      </x:c>
      <x:c r="M35" s="103" t="n">
        <x:v>1015.389892578125</x:v>
      </x:c>
      <x:c r="N35" s="103" t="n">
        <x:v>85.99185943603516</x:v>
      </x:c>
      <x:c r="O35" s="103" t="n">
        <x:v>87.37800598144531</x:v>
      </x:c>
      <x:c r="P35" s="103" t="n">
        <x:v>78.06945037841797</x:v>
      </x:c>
      <x:c r="Q35" s="103" t="n">
        <x:v>462.6199951171875</x:v>
      </x:c>
      <x:c r="R35" s="103" t="n">
        <x:v>26.81999969482422</x:v>
      </x:c>
      <x:c r="S35" s="103" t="n">
        <x:v>76.22000122070312</x:v>
      </x:c>
      <x:c r="T35" s="74"/>
      <x:c r="U35" s="101" t="n">
        <x:f>B35/B34-1</x:f>
        <x:v>0.0007046233276368774</x:v>
      </x:c>
      <x:c r="V35" s="101" t="n">
        <x:f>C35/C34-1</x:f>
        <x:v>0.002131048155454618</x:v>
      </x:c>
      <x:c r="W35" s="101" t="n">
        <x:f>D35/D34-1</x:f>
        <x:v>0.013177105165992131</x:v>
      </x:c>
      <x:c r="X35" s="101" t="n">
        <x:f>E35/E34-1</x:f>
        <x:v>0.005115967585666237</x:v>
      </x:c>
      <x:c r="Y35" s="101" t="n">
        <x:f>F35/F34-1</x:f>
        <x:v>0.011276391554702503</x:v>
      </x:c>
      <x:c r="Z35" s="101" t="n">
        <x:f>G35/G34-1</x:f>
        <x:v>-0.02209266545793198</x:v>
      </x:c>
      <x:c r="AA35" s="101" t="n">
        <x:f>H35/H34-1</x:f>
        <x:v>-0.005580139480252044</x:v>
      </x:c>
      <x:c r="AB35" s="101" t="n">
        <x:f>I35/I34-1</x:f>
        <x:v>-0.0047270171019722085</x:v>
      </x:c>
      <x:c r="AC35" s="101" t="n">
        <x:f>J35/J34-1</x:f>
        <x:v>0.0033380139956766808</x:v>
      </x:c>
      <x:c r="AD35" s="101" t="n">
        <x:f>K35/K34-1</x:f>
        <x:v>-0.0002974903603247814</x:v>
      </x:c>
      <x:c r="AE35" s="101" t="n">
        <x:f>L35/L34-1</x:f>
        <x:v>-0.0040506448749900725</x:v>
      </x:c>
      <x:c r="AF35" s="101" t="n">
        <x:f>M35/M34-1</x:f>
        <x:v>0.019642406327316397</x:v>
      </x:c>
      <x:c r="AG35" s="101" t="n">
        <x:f>N35/N34-1</x:f>
        <x:v>0.007996360485764686</x:v>
      </x:c>
      <x:c r="AH35" s="101" t="n">
        <x:f>O35/O34-1</x:f>
        <x:v>0.005491357441997469</x:v>
      </x:c>
      <x:c r="AI35" s="101" t="n">
        <x:f>P35/P34-1</x:f>
        <x:v>0.0007425825363911454</x:v>
      </x:c>
      <x:c r="AJ35" s="101" t="n">
        <x:f>Q35/Q34-1</x:f>
        <x:v>0.024878663914389865</x:v>
      </x:c>
      <x:c r="AK35" s="101" t="n">
        <x:f>R35/R34-1</x:f>
        <x:v>0</x:v>
      </x:c>
      <x:c r="AL35" s="101" t="n">
        <x:f>S35/S34-1</x:f>
        <x:v>-0.0020947373457477214</x:v>
      </x:c>
      <x:c r="AM35" s="74"/>
      <x:c r="AN35" s="74"/>
    </x:row>
    <x:row r="36">
      <x:c r="A36" s="100" t="n">
        <x:v>46070</x:v>
      </x:c>
      <x:c r="B36" s="103" t="n">
        <x:v>677.5578002929688</x:v>
      </x:c>
      <x:c r="C36" s="103" t="n">
        <x:v>599.8834838867188</x:v>
      </x:c>
      <x:c r="D36" s="103" t="n">
        <x:v>261.26763916015625</x:v>
      </x:c>
      <x:c r="E36" s="103" t="n">
        <x:v>250.64183044433594</x:v>
      </x:c>
      <x:c r="F36" s="103" t="n">
        <x:v>148.96176147460938</x:v>
      </x:c>
      <x:c r="G36" s="103" t="n">
        <x:v>184.53817749023438</x:v>
      </x:c>
      <x:c r="H36" s="103" t="n">
        <x:v>399.5506591796875</x:v>
      </x:c>
      <x:c r="I36" s="103" t="n">
        <x:v>361.35870361328125</x:v>
      </x:c>
      <x:c r="J36" s="103" t="n">
        <x:v>1032.7896728515625</x:v>
      </x:c>
      <x:c r="K36" s="103" t="n">
        <x:v>304.1958312988281</x:v>
      </x:c>
      <x:c r="L36" s="103" t="n">
        <x:v>78.04409790039062</x:v>
      </x:c>
      <x:c r="M36" s="103" t="n">
        <x:v>1008.9794311523438</x:v>
      </x:c>
      <x:c r="N36" s="103" t="n">
        <x:v>86.4070816040039</x:v>
      </x:c>
      <x:c r="O36" s="103" t="n">
        <x:v>87.52408599853516</x:v>
      </x:c>
      <x:c r="P36" s="103" t="n">
        <x:v>78.03082275390625</x:v>
      </x:c>
      <x:c r="Q36" s="103" t="n">
        <x:v>448.20001220703125</x:v>
      </x:c>
      <x:c r="R36" s="103" t="n">
        <x:v>26.90999984741211</x:v>
      </x:c>
      <x:c r="S36" s="103" t="n">
        <x:v>75.7300033569336</x:v>
      </x:c>
      <x:c r="T36" s="74"/>
      <x:c r="U36" s="101" t="n">
        <x:f>B36/B35-1</x:f>
        <x:v>0.0016134293041962788</x:v>
      </x:c>
      <x:c r="V36" s="101" t="n">
        <x:f>C36/C35-1</x:f>
        <x:v>-0.001030123515214476</x:v>
      </x:c>
      <x:c r="W36" s="101" t="n">
        <x:f>D36/D35-1</x:f>
        <x:v>0.00030425487117424765</x:v>
      </x:c>
      <x:c r="X36" s="101" t="n">
        <x:f>E36/E35-1</x:f>
        <x:v>0.0006759075010076554</x:v>
      </x:c>
      <x:c r="Y36" s="101" t="n">
        <x:f>F36/F35-1</x:f>
        <x:v>-0.004684499513422535</x:v>
      </x:c>
      <x:c r="Z36" s="101" t="n">
        <x:f>G36/G35-1</x:f>
        <x:v>0.011815522008602697</x:v>
      </x:c>
      <x:c r="AA36" s="101" t="n">
        <x:f>H36/H35-1</x:f>
        <x:v>-0.028858801485320273</x:v>
      </x:c>
      <x:c r="AB36" s="101" t="n">
        <x:f>I36/I35-1</x:f>
        <x:v>-0.005895865153797364</x:v>
      </x:c>
      <x:c r="AC36" s="101" t="n">
        <x:f>J36/J35-1</x:f>
        <x:v>-0.003798009836252003</x:v>
      </x:c>
      <x:c r="AD36" s="101" t="n">
        <x:f>K36/K35-1</x:f>
        <x:v>0.015138027414531408</x:v>
      </x:c>
      <x:c r="AE36" s="101" t="n">
        <x:f>L36/L35-1</x:f>
        <x:v>0.011184479309578332</x:v>
      </x:c>
      <x:c r="AF36" s="101" t="n">
        <x:f>M36/M35-1</x:f>
        <x:v>-0.006313300410647926</x:v>
      </x:c>
      <x:c r="AG36" s="101" t="n">
        <x:f>N36/N35-1</x:f>
        <x:v>0.00482862181015653</x:v>
      </x:c>
      <x:c r="AH36" s="101" t="n">
        <x:f>O36/O35-1</x:f>
        <x:v>0.001671816785574931</x:v>
      </x:c>
      <x:c r="AI36" s="101" t="n">
        <x:f>P36/P35-1</x:f>
        <x:v>-0.0004947854035667332</x:v>
      </x:c>
      <x:c r="AJ36" s="101" t="n">
        <x:f>Q36/Q35-1</x:f>
        <x:v>-0.0311702543391007</x:v>
      </x:c>
      <x:c r="AK36" s="101" t="n">
        <x:f>R36/R35-1</x:f>
        <x:v>0.003355710425502423</x:v>
      </x:c>
      <x:c r="AL36" s="101" t="n">
        <x:f>S36/S35-1</x:f>
        <x:v>-0.006428730725819509</x:v>
      </x:c>
      <x:c r="AM36" s="74"/>
      <x:c r="AN36" s="74"/>
    </x:row>
    <x:row r="37">
      <x:c r="A37" s="100" t="n">
        <x:v>46071</x:v>
      </x:c>
      <x:c r="B37" s="103" t="n">
        <x:v>680.9711303710938</x:v>
      </x:c>
      <x:c r="C37" s="103" t="n">
        <x:v>604.3629150390625</x:v>
      </x:c>
      <x:c r="D37" s="103" t="n">
        <x:v>262.2112121582031</x:v>
      </x:c>
      <x:c r="E37" s="103" t="n">
        <x:v>252.4744873046875</x:v>
      </x:c>
      <x:c r="F37" s="103" t="n">
        <x:v>150.3936004638672</x:v>
      </x:c>
      <x:c r="G37" s="103" t="n">
        <x:v>187.5411376953125</x:v>
      </x:c>
      <x:c r="H37" s="103" t="n">
        <x:v>420.70855712890625</x:v>
      </x:c>
      <x:c r="I37" s="103" t="n">
        <x:v>359.433837890625</x:v>
      </x:c>
      <x:c r="J37" s="103" t="n">
        <x:v>1017.348388671875</x:v>
      </x:c>
      <x:c r="K37" s="103" t="n">
        <x:v>305.8300476074219</x:v>
      </x:c>
      <x:c r="L37" s="103" t="n">
        <x:v>77.97543334960938</x:v>
      </x:c>
      <x:c r="M37" s="103" t="n">
        <x:v>993.0579223632812</x:v>
      </x:c>
      <x:c r="N37" s="103" t="n">
        <x:v>87.55390167236328</x:v>
      </x:c>
      <x:c r="O37" s="103" t="n">
        <x:v>87.1929702758789</x:v>
      </x:c>
      <x:c r="P37" s="103" t="n">
        <x:v>78.12740325927734</x:v>
      </x:c>
      <x:c r="Q37" s="103" t="n">
        <x:v>458.2799987792969</x:v>
      </x:c>
      <x:c r="R37" s="103" t="n">
        <x:v>27.079999923706055</x:v>
      </x:c>
      <x:c r="S37" s="103" t="n">
        <x:v>79.4000015258789</x:v>
      </x:c>
      <x:c r="T37" s="74"/>
      <x:c r="U37" s="101" t="n">
        <x:f>B37/B36-1</x:f>
        <x:v>0.005037695790158558</x:v>
      </x:c>
      <x:c r="V37" s="101" t="n">
        <x:f>C37/C36-1</x:f>
        <x:v>0.00746716866302255</x:v>
      </x:c>
      <x:c r="W37" s="101" t="n">
        <x:f>D37/D36-1</x:f>
        <x:v>0.0036115188282788147</x:v>
      </x:c>
      <x:c r="X37" s="101" t="n">
        <x:f>E37/E36-1</x:f>
        <x:v>0.007311855555406144</x:v>
      </x:c>
      <x:c r="Y37" s="101" t="n">
        <x:f>F37/F36-1</x:f>
        <x:v>0.009612124447802461</x:v>
      </x:c>
      <x:c r="Z37" s="101" t="n">
        <x:f>G37/G36-1</x:f>
        <x:v>0.016272839831405816</x:v>
      </x:c>
      <x:c r="AA37" s="101" t="n">
        <x:f>H37/H36-1</x:f>
        <x:v>0.05295423111716979</x:v>
      </x:c>
      <x:c r="AB37" s="101" t="n">
        <x:f>I37/I36-1</x:f>
        <x:v>-0.00532674515214171</x:v>
      </x:c>
      <x:c r="AC37" s="101" t="n">
        <x:f>J37/J36-1</x:f>
        <x:v>-0.014951044327402796</x:v>
      </x:c>
      <x:c r="AD37" s="101" t="n">
        <x:f>K37/K36-1</x:f>
        <x:v>0.005372250834655201</x:v>
      </x:c>
      <x:c r="AE37" s="101" t="n">
        <x:f>L37/L36-1</x:f>
        <x:v>-0.0008798173420991873</x:v>
      </x:c>
      <x:c r="AF37" s="101" t="n">
        <x:f>M37/M36-1</x:f>
        <x:v>-0.015779815026435884</x:v>
      </x:c>
      <x:c r="AG37" s="101" t="n">
        <x:f>N37/N36-1</x:f>
        <x:v>0.013272292583785594</x:v>
      </x:c>
      <x:c r="AH37" s="101" t="n">
        <x:f>O37/O36-1</x:f>
        <x:v>-0.003783138308485645</x:v>
      </x:c>
      <x:c r="AI37" s="101" t="n">
        <x:f>P37/P36-1</x:f>
        <x:v>0.0012377225045503426</x:v>
      </x:c>
      <x:c r="AJ37" s="101" t="n">
        <x:f>Q37/Q36-1</x:f>
        <x:v>0.022489929267582198</x:v>
      </x:c>
      <x:c r="AK37" s="101" t="n">
        <x:f>R37/R36-1</x:f>
        <x:v>0.006317357014414604</x:v>
      </x:c>
      <x:c r="AL37" s="101" t="n">
        <x:f>S37/S36-1</x:f>
        <x:v>0.048461613710060636</x:v>
      </x:c>
      <x:c r="AM37" s="74"/>
      <x:c r="AN37" s="74"/>
    </x:row>
    <x:row r="38">
      <x:c r="A38" s="100" t="n">
        <x:v>46072</x:v>
      </x:c>
      <x:c r="B38" s="103" t="n">
        <x:v>679.1751098632812</x:v>
      </x:c>
      <x:c r="C38" s="103" t="n">
        <x:v>602.0484008789062</x:v>
      </x:c>
      <x:c r="D38" s="103" t="n">
        <x:v>262.8171081542969</x:v>
      </x:c>
      <x:c r="E38" s="103" t="n">
        <x:v>252.28524780273438</x:v>
      </x:c>
      <x:c r="F38" s="103" t="n">
        <x:v>149.48512268066406</x:v>
      </x:c>
      <x:c r="G38" s="103" t="n">
        <x:v>187.46133422851562</x:v>
      </x:c>
      <x:c r="H38" s="103" t="n">
        <x:v>417.110595703125</x:v>
      </x:c>
      <x:c r="I38" s="103" t="n">
        <x:v>357.57843017578125</x:v>
      </x:c>
      <x:c r="J38" s="103" t="n">
        <x:v>1019.9999389648438</x:v>
      </x:c>
      <x:c r="K38" s="103" t="n">
        <x:v>305.10699462890625</x:v>
      </x:c>
      <x:c r="L38" s="103" t="n">
        <x:v>77.406494140625</x:v>
      </x:c>
      <x:c r="M38" s="103" t="n">
        <x:v>984.8229370117188</x:v>
      </x:c>
      <x:c r="N38" s="103" t="n">
        <x:v>86.57514953613281</x:v>
      </x:c>
      <x:c r="O38" s="103" t="n">
        <x:v>87.28062438964844</x:v>
      </x:c>
      <x:c r="P38" s="103" t="n">
        <x:v>78.15636444091797</x:v>
      </x:c>
      <x:c r="Q38" s="103" t="n">
        <x:v>459.55999755859375</x:v>
      </x:c>
      <x:c r="R38" s="103" t="n">
        <x:v>27.1200008392334</x:v>
      </x:c>
      <x:c r="S38" s="103" t="n">
        <x:v>81.19000244140625</x:v>
      </x:c>
      <x:c r="T38" s="74"/>
      <x:c r="U38" s="101" t="n">
        <x:f>B38/B37-1</x:f>
        <x:v>-0.002637440014283343</x:v>
      </x:c>
      <x:c r="V38" s="101" t="n">
        <x:f>C38/C37-1</x:f>
        <x:v>-0.003829676015125183</x:v>
      </x:c>
      <x:c r="W38" s="101" t="n">
        <x:f>D38/D37-1</x:f>
        <x:v>0.002310717345405555</x:v>
      </x:c>
      <x:c r="X38" s="101" t="n">
        <x:f>E38/E37-1</x:f>
        <x:v>-0.0007495391077861902</x:v>
      </x:c>
      <x:c r="Y38" s="101" t="n">
        <x:f>F38/F37-1</x:f>
        <x:v>-0.006040667823637769</x:v>
      </x:c>
      <x:c r="Z38" s="101" t="n">
        <x:f>G38/G37-1</x:f>
        <x:v>-0.00042552512892679584</x:v>
      </x:c>
      <x:c r="AA38" s="101" t="n">
        <x:f>H38/H37-1</x:f>
        <x:v>-0.008552147002512278</x:v>
      </x:c>
      <x:c r="AB38" s="101" t="n">
        <x:f>I38/I37-1</x:f>
        <x:v>-0.005162028499410054</x:v>
      </x:c>
      <x:c r="AC38" s="101" t="n">
        <x:f>J38/J37-1</x:f>
        <x:v>0.0026063345875353416</x:v>
      </x:c>
      <x:c r="AD38" s="101" t="n">
        <x:f>K38/K37-1</x:f>
        <x:v>-0.002364231324463506</x:v>
      </x:c>
      <x:c r="AE38" s="101" t="n">
        <x:f>L38/L37-1</x:f>
        <x:v>-0.007296390472541381</x:v>
      </x:c>
      <x:c r="AF38" s="101" t="n">
        <x:f>M38/M37-1</x:f>
        <x:v>-0.008292552897584127</x:v>
      </x:c>
      <x:c r="AG38" s="101" t="n">
        <x:f>N38/N37-1</x:f>
        <x:v>-0.011178852313093568</x:v>
      </x:c>
      <x:c r="AH38" s="101" t="n">
        <x:f>O38/O37-1</x:f>
        <x:v>0.0010052887691771595</x:v>
      </x:c>
      <x:c r="AI38" s="101" t="n">
        <x:f>P38/P37-1</x:f>
        <x:v>0.0003706917218855299</x:v>
      </x:c>
      <x:c r="AJ38" s="101" t="n">
        <x:f>Q38/Q37-1</x:f>
        <x:v>0.0027930496262249527</x:v>
      </x:c>
      <x:c r="AK38" s="101" t="n">
        <x:f>R38/R37-1</x:f>
        <x:v>0.0014771386868552838</x:v>
      </x:c>
      <x:c r="AL38" s="101" t="n">
        <x:f>S38/S37-1</x:f>
        <x:v>0.022544091701861335</x:v>
      </x:c>
      <x:c r="AM38" s="74"/>
      <x:c r="AN38" s="74"/>
    </x:row>
    <x:row r="39">
      <x:c r="A39" s="100" t="n">
        <x:v>46073</x:v>
      </x:c>
      <x:c r="B39" s="103" t="n">
        <x:v>684.0868530273438</x:v>
      </x:c>
      <x:c r="C39" s="103" t="n">
        <x:v>607.3758544921875</x:v>
      </x:c>
      <x:c r="D39" s="103" t="n">
        <x:v>262.8270568847656</x:v>
      </x:c>
      <x:c r="E39" s="103" t="n">
        <x:v>253.7593231201172</x:v>
      </x:c>
      <x:c r="F39" s="103" t="n">
        <x:v>150.5120849609375</x:v>
      </x:c>
      <x:c r="G39" s="103" t="n">
        <x:v>189.3768768310547</x:v>
      </x:c>
      <x:c r="H39" s="103" t="n">
        <x:v>427.92437744140625</x:v>
      </x:c>
      <x:c r="I39" s="103" t="n">
        <x:v>367.6492614746094</x:v>
      </x:c>
      <x:c r="J39" s="103" t="n">
        <x:v>1006.3430786132812</x:v>
      </x:c>
      <x:c r="K39" s="103" t="n">
        <x:v>307.82086181640625</x:v>
      </x:c>
      <x:c r="L39" s="103" t="n">
        <x:v>78.31876373291016</x:v>
      </x:c>
      <x:c r="M39" s="103" t="n">
        <x:v>982.2806396484375</x:v>
      </x:c>
      <x:c r="N39" s="103" t="n">
        <x:v>87.69230651855469</x:v>
      </x:c>
      <x:c r="O39" s="103" t="n">
        <x:v>87.07610321044922</x:v>
      </x:c>
      <x:c r="P39" s="103" t="n">
        <x:v>78.21430206298828</x:v>
      </x:c>
      <x:c r="Q39" s="103" t="n">
        <x:v>468.6199951171875</x:v>
      </x:c>
      <x:c r="R39" s="103" t="n">
        <x:v>27.09000015258789</x:v>
      </x:c>
      <x:c r="S39" s="103" t="n">
        <x:v>80.8499984741211</x:v>
      </x:c>
      <x:c r="T39" s="74"/>
      <x:c r="U39" s="101" t="n">
        <x:f>B39/B38-1</x:f>
        <x:v>0.0072319245695726675</x:v>
      </x:c>
      <x:c r="V39" s="101" t="n">
        <x:f>C39/C38-1</x:f>
        <x:v>0.008848879268683163</x:v>
      </x:c>
      <x:c r="W39" s="101" t="n">
        <x:f>D39/D38-1</x:f>
        <x:v>0.00003785419655000233</x:v>
      </x:c>
      <x:c r="X39" s="101" t="n">
        <x:f>E39/E38-1</x:f>
        <x:v>0.005842891450139165</x:v>
      </x:c>
      <x:c r="Y39" s="101" t="n">
        <x:f>F39/F38-1</x:f>
        <x:v>0.006869996571279291</x:v>
      </x:c>
      <x:c r="Z39" s="101" t="n">
        <x:f>G39/G38-1</x:f>
        <x:v>0.010218334412386065</x:v>
      </x:c>
      <x:c r="AA39" s="101" t="n">
        <x:f>H39/H38-1</x:f>
        <x:v>0.025925454423070704</x:v>
      </x:c>
      <x:c r="AB39" s="101" t="n">
        <x:f>I39/I38-1</x:f>
        <x:v>0.028163978721751803</x:v>
      </x:c>
      <x:c r="AC39" s="101" t="n">
        <x:f>J39/J38-1</x:f>
        <x:v>-0.013389079577222573</x:v>
      </x:c>
      <x:c r="AD39" s="101" t="n">
        <x:f>K39/K38-1</x:f>
        <x:v>0.008894804889022057</x:v>
      </x:c>
      <x:c r="AE39" s="101" t="n">
        <x:f>L39/L38-1</x:f>
        <x:v>0.011785439999747682</x:v>
      </x:c>
      <x:c r="AF39" s="101" t="n">
        <x:f>M39/M38-1</x:f>
        <x:v>-0.002581476596184351</x:v>
      </x:c>
      <x:c r="AG39" s="101" t="n">
        <x:f>N39/N38-1</x:f>
        <x:v>0.01290389896416655</x:v>
      </x:c>
      <x:c r="AH39" s="101" t="n">
        <x:f>O39/O38-1</x:f>
        <x:v>-0.0023432598085707523</x:v>
      </x:c>
      <x:c r="AI39" s="101" t="n">
        <x:f>P39/P38-1</x:f>
        <x:v>0.0007413039550234757</x:v>
      </x:c>
      <x:c r="AJ39" s="101" t="n">
        <x:f>Q39/Q38-1</x:f>
        <x:v>0.019714504323102178</x:v>
      </x:c>
      <x:c r="AK39" s="101" t="n">
        <x:f>R39/R38-1</x:f>
        <x:v>-0.0011062199748205215</x:v>
      </x:c>
      <x:c r="AL39" s="101" t="n">
        <x:f>S39/S38-1</x:f>
        <x:v>-0.004187756584076108</x:v>
      </x:c>
      <x:c r="AM39" s="74"/>
      <x:c r="AN39" s="74"/>
    </x:row>
    <x:row r="40">
      <x:c r="A40" s="100" t="n">
        <x:v>46076</x:v>
      </x:c>
      <x:c r="B40" s="103" t="n">
        <x:v>677.1013793945312</x:v>
      </x:c>
      <x:c r="C40" s="103" t="n">
        <x:v>599.9932250976562</x:v>
      </x:c>
      <x:c r="D40" s="103" t="n">
        <x:v>258.7347717285156</x:v>
      </x:c>
      <x:c r="E40" s="103" t="n">
        <x:v>248.74948120117188</x:v>
      </x:c>
      <x:c r="F40" s="103" t="n">
        <x:v>148.35939025878906</x:v>
      </x:c>
      <x:c r="G40" s="103" t="n">
        <x:v>191.1028289794922</x:v>
      </x:c>
      <x:c r="H40" s="103" t="n">
        <x:v>420.7285461425781</x:v>
      </x:c>
      <x:c r="I40" s="103" t="n">
        <x:v>367.15313720703125</x:v>
      </x:c>
      <x:c r="J40" s="103" t="n">
        <x:v>1055.228759765625</x:v>
      </x:c>
      <x:c r="K40" s="103" t="n">
        <x:v>294.8262023925781</x:v>
      </x:c>
      <x:c r="L40" s="103" t="n">
        <x:v>79.0250473022461</x:v>
      </x:c>
      <x:c r="M40" s="103" t="n">
        <x:v>983.0284423828125</x:v>
      </x:c>
      <x:c r="N40" s="103" t="n">
        <x:v>84.18264770507812</x:v>
      </x:c>
      <x:c r="O40" s="103" t="n">
        <x:v>87.39747619628906</x:v>
      </x:c>
      <x:c r="P40" s="103" t="n">
        <x:v>78.0887680053711</x:v>
      </x:c>
      <x:c r="Q40" s="103" t="n">
        <x:v>481.2799987792969</x:v>
      </x:c>
      <x:c r="R40" s="103" t="n">
        <x:v>27.09000015258789</x:v>
      </x:c>
      <x:c r="S40" s="103" t="n">
        <x:v>80.9000015258789</x:v>
      </x:c>
      <x:c r="T40" s="74"/>
      <x:c r="U40" s="101" t="n">
        <x:f>B40/B39-1</x:f>
        <x:v>-0.01021138412746736</x:v>
      </x:c>
      <x:c r="V40" s="101" t="n">
        <x:f>C40/C39-1</x:f>
        <x:v>-0.012154960293414563</x:v>
      </x:c>
      <x:c r="W40" s="101" t="n">
        <x:f>D40/D39-1</x:f>
        <x:v>-0.01557025827079983</x:v>
      </x:c>
      <x:c r="X40" s="101" t="n">
        <x:f>E40/E39-1</x:f>
        <x:v>-0.019742494018924805</x:v>
      </x:c>
      <x:c r="Y40" s="101" t="n">
        <x:f>F40/F39-1</x:f>
        <x:v>-0.014302470812939228</x:v>
      </x:c>
      <x:c r="Z40" s="101" t="n">
        <x:f>G40/G39-1</x:f>
        <x:v>0.0091138484133797</x:v>
      </x:c>
      <x:c r="AA40" s="101" t="n">
        <x:f>H40/H39-1</x:f>
        <x:v>-0.01681566107977439</x:v>
      </x:c>
      <x:c r="AB40" s="101" t="n">
        <x:f>I40/I39-1</x:f>
        <x:v>-0.001349449922973367</x:v>
      </x:c>
      <x:c r="AC40" s="101" t="n">
        <x:f>J40/J39-1</x:f>
        <x:v>0.04857754993426999</x:v>
      </x:c>
      <x:c r="AD40" s="101" t="n">
        <x:f>K40/K39-1</x:f>
        <x:v>-0.04221500565994296</x:v>
      </x:c>
      <x:c r="AE40" s="101" t="n">
        <x:f>L40/L39-1</x:f>
        <x:v>0.009018063305296531</x:v>
      </x:c>
      <x:c r="AF40" s="101" t="n">
        <x:f>M40/M39-1</x:f>
        <x:v>0.0007612923478188538</x:v>
      </x:c>
      <x:c r="AG40" s="101" t="n">
        <x:f>N40/N39-1</x:f>
        <x:v>-0.04002242560165703</x:v>
      </x:c>
      <x:c r="AH40" s="101" t="n">
        <x:f>O40/O39-1</x:f>
        <x:v>0.0036907139156552304</x:v>
      </x:c>
      <x:c r="AI40" s="101" t="n">
        <x:f>P40/P39-1</x:f>
        <x:v>-0.001605001314415544</x:v>
      </x:c>
      <x:c r="AJ40" s="101" t="n">
        <x:f>Q40/Q39-1</x:f>
        <x:v>0.027015500392687075</x:v>
      </x:c>
      <x:c r="AK40" s="101" t="n">
        <x:f>R40/R39-1</x:f>
        <x:v>0</x:v>
      </x:c>
      <x:c r="AL40" s="101" t="n">
        <x:f>S40/S39-1</x:f>
        <x:v>0.0006184669474522675</x:v>
      </x:c>
      <x:c r="AM40" s="74"/>
      <x:c r="AN40" s="74"/>
    </x:row>
    <x:row r="41">
      <x:c r="A41" s="100" t="n">
        <x:v>46077</x:v>
      </x:c>
      <x:c r="B41" s="103" t="n">
        <x:v>682.0228881835938</x:v>
      </x:c>
      <x:c r="C41" s="103" t="n">
        <x:v>606.4380493164062</x:v>
      </x:c>
      <x:c r="D41" s="103" t="n">
        <x:v>261.5556335449219</x:v>
      </x:c>
      <x:c r="E41" s="103" t="n">
        <x:v>251.12989807128906</x:v>
      </x:c>
      <x:c r="F41" s="103" t="n">
        <x:v>149.25799560546875</x:v>
      </x:c>
      <x:c r="G41" s="103" t="n">
        <x:v>192.39979553222656</x:v>
      </x:c>
      <x:c r="H41" s="103" t="n">
        <x:v>417.7702331542969</x:v>
      </x:c>
      <x:c r="I41" s="103" t="n">
        <x:v>382.7405700683594</x:v>
      </x:c>
      <x:c r="J41" s="103" t="n">
        <x:v>1038.8704833984375</x:v>
      </x:c>
      <x:c r="K41" s="103" t="n">
        <x:v>294.459716796875</x:v>
      </x:c>
      <x:c r="L41" s="103" t="n">
        <x:v>79.18199920654297</x:v>
      </x:c>
      <x:c r="M41" s="103" t="n">
        <x:v>995.4007568359375</x:v>
      </x:c>
      <x:c r="N41" s="103" t="n">
        <x:v>83.60923767089844</x:v>
      </x:c>
      <x:c r="O41" s="103" t="n">
        <x:v>87.55331420898438</x:v>
      </x:c>
      <x:c r="P41" s="103" t="n">
        <x:v>78.03082275390625</x:v>
      </x:c>
      <x:c r="Q41" s="103" t="n">
        <x:v>474.6099853515625</x:v>
      </x:c>
      <x:c r="R41" s="103" t="n">
        <x:v>27.110000610351562</x:v>
      </x:c>
      <x:c r="S41" s="103" t="n">
        <x:v>80.76000213623047</x:v>
      </x:c>
      <x:c r="T41" s="74"/>
      <x:c r="U41" s="101" t="n">
        <x:f>B41/B40-1</x:f>
        <x:v>0.007268496179203332</x:v>
      </x:c>
      <x:c r="V41" s="101" t="n">
        <x:f>C41/C40-1</x:f>
        <x:v>0.010741494985549327</x:v>
      </x:c>
      <x:c r="W41" s="101" t="n">
        <x:f>D41/D40-1</x:f>
        <x:v>0.01090252306468531</x:v>
      </x:c>
      <x:c r="X41" s="101" t="n">
        <x:f>E41/E40-1</x:f>
        <x:v>0.009569535014193997</x:v>
      </x:c>
      <x:c r="Y41" s="101" t="n">
        <x:f>F41/F40-1</x:f>
        <x:v>0.006056949581096482</x:v>
      </x:c>
      <x:c r="Z41" s="101" t="n">
        <x:f>G41/G40-1</x:f>
        <x:v>0.006786747007672789</x:v>
      </x:c>
      <x:c r="AA41" s="101" t="n">
        <x:f>H41/H40-1</x:f>
        <x:v>-0.00703140544040648</x:v>
      </x:c>
      <x:c r="AB41" s="101" t="n">
        <x:f>I41/I40-1</x:f>
        <x:v>0.04245485406962124</x:v>
      </x:c>
      <x:c r="AC41" s="101" t="n">
        <x:f>J41/J40-1</x:f>
        <x:v>-0.015502113845741627</x:v>
      </x:c>
      <x:c r="AD41" s="101" t="n">
        <x:f>K41/K40-1</x:f>
        <x:v>-0.0012430563929834992</x:v>
      </x:c>
      <x:c r="AE41" s="101" t="n">
        <x:f>L41/L40-1</x:f>
        <x:v>0.0019861032628880615</x:v>
      </x:c>
      <x:c r="AF41" s="101" t="n">
        <x:f>M41/M40-1</x:f>
        <x:v>0.012585917069841024</x:v>
      </x:c>
      <x:c r="AG41" s="101" t="n">
        <x:f>N41/N40-1</x:f>
        <x:v>-0.006811499160593648</x:v>
      </x:c>
      <x:c r="AH41" s="101" t="n">
        <x:f>O41/O40-1</x:f>
        <x:v>0.0017830951130135553</x:v>
      </x:c>
      <x:c r="AI41" s="101" t="n">
        <x:f>P41/P40-1</x:f>
        <x:v>-0.0007420433558492645</x:v>
      </x:c>
      <x:c r="AJ41" s="101" t="n">
        <x:f>Q41/Q40-1</x:f>
        <x:v>-0.01385890426498504</x:v>
      </x:c>
      <x:c r="AK41" s="101" t="n">
        <x:f>R41/R40-1</x:f>
        <x:v>0.0007382967017723896</x:v>
      </x:c>
      <x:c r="AL41" s="101" t="n">
        <x:f>S41/S40-1</x:f>
        <x:v>-0.0017305239432369168</x:v>
      </x:c>
      <x:c r="AM41" s="74"/>
      <x:c r="AN41" s="74"/>
    </x:row>
    <x:row r="42">
      <x:c r="A42" s="100" t="n">
        <x:v>46078</x:v>
      </x:c>
      <x:c r="B42" s="103" t="n">
        <x:v>687.7779541015625</x:v>
      </x:c>
      <x:c r="C42" s="103" t="n">
        <x:v>615.227294921875</x:v>
      </x:c>
      <x:c r="D42" s="103" t="n">
        <x:v>262.7972106933594</x:v>
      </x:c>
      <x:c r="E42" s="103" t="n">
        <x:v>255.35289001464844</x:v>
      </x:c>
      <x:c r="F42" s="103" t="n">
        <x:v>150.0874786376953</x:v>
      </x:c>
      <x:c r="G42" s="103" t="n">
        <x:v>195.10345458984375</x:v>
      </x:c>
      <x:c r="H42" s="103" t="n">
        <x:v>428.75390625</x:v>
      </x:c>
      <x:c r="I42" s="103" t="n">
        <x:v>384.70513916015625</x:v>
      </x:c>
      <x:c r="J42" s="103" t="n">
        <x:v>1025.59228515625</x:v>
      </x:c>
      <x:c r="K42" s="103" t="n">
        <x:v>300.40240478515625</x:v>
      </x:c>
      <x:c r="L42" s="103" t="n">
        <x:v>78.936767578125</x:v>
      </x:c>
      <x:c r="M42" s="103" t="n">
        <x:v>991.7418823242188</x:v>
      </x:c>
      <x:c r="N42" s="103" t="n">
        <x:v>85.77435302734375</x:v>
      </x:c>
      <x:c r="O42" s="103" t="n">
        <x:v>87.56305694580078</x:v>
      </x:c>
      <x:c r="P42" s="103" t="n">
        <x:v>78.13704681396484</x:v>
      </x:c>
      <x:c r="Q42" s="103" t="n">
        <x:v>473.4200134277344</x:v>
      </x:c>
      <x:c r="R42" s="103" t="n">
        <x:v>27.079999923706055</x:v>
      </x:c>
      <x:c r="S42" s="103" t="n">
        <x:v>79.7300033569336</x:v>
      </x:c>
      <x:c r="T42" s="74"/>
      <x:c r="U42" s="101" t="n">
        <x:f>B42/B41-1</x:f>
        <x:v>0.008438229885944226</x:v>
      </x:c>
      <x:c r="V42" s="101" t="n">
        <x:f>C42/C41-1</x:f>
        <x:v>0.014493229135896346</x:v>
      </x:c>
      <x:c r="W42" s="101" t="n">
        <x:f>D42/D41-1</x:f>
        <x:v>0.004746895073947099</x:v>
      </x:c>
      <x:c r="X42" s="101" t="n">
        <x:f>E42/E41-1</x:f>
        <x:v>0.016815966461152243</x:v>
      </x:c>
      <x:c r="Y42" s="101" t="n">
        <x:f>F42/F41-1</x:f>
        <x:v>0.005557377538548236</x:v>
      </x:c>
      <x:c r="Z42" s="101" t="n">
        <x:f>G42/G41-1</x:f>
        <x:v>0.014052296937936859</x:v>
      </x:c>
      <x:c r="AA42" s="101" t="n">
        <x:f>H42/H41-1</x:f>
        <x:v>0.026291181668863572</x:v>
      </x:c>
      <x:c r="AB42" s="101" t="n">
        <x:f>I42/I41-1</x:f>
        <x:v>0.005132900051452616</x:v>
      </x:c>
      <x:c r="AC42" s="101" t="n">
        <x:f>J42/J41-1</x:f>
        <x:v>-0.012781379829707729</x:v>
      </x:c>
      <x:c r="AD42" s="101" t="n">
        <x:f>K42/K41-1</x:f>
        <x:v>0.020181667132352255</x:v>
      </x:c>
      <x:c r="AE42" s="101" t="n">
        <x:f>L42/L41-1</x:f>
        <x:v>-0.003097062853620214</x:v>
      </x:c>
      <x:c r="AF42" s="101" t="n">
        <x:f>M42/M41-1</x:f>
        <x:v>-0.003675780319224553</x:v>
      </x:c>
      <x:c r="AG42" s="101" t="n">
        <x:f>N42/N41-1</x:f>
        <x:v>0.025895647619317064</x:v>
      </x:c>
      <x:c r="AH42" s="101" t="n">
        <x:f>O42/O41-1</x:f>
        <x:v>0.00011127776149222335</x:v>
      </x:c>
      <x:c r="AI42" s="101" t="n">
        <x:f>P42/P41-1</x:f>
        <x:v>0.0013613089841895132</x:v>
      </x:c>
      <x:c r="AJ42" s="101" t="n">
        <x:f>Q42/Q41-1</x:f>
        <x:v>-0.0025072627221415233</x:v>
      </x:c>
      <x:c r="AK42" s="101" t="n">
        <x:f>R42/R41-1</x:f>
        <x:v>-0.0011066280328320133</x:v>
      </x:c>
      <x:c r="AL42" s="101" t="n">
        <x:f>S42/S41-1</x:f>
        <x:v>-0.012753823081374072</x:v>
      </x:c>
      <x:c r="AM42" s="74"/>
      <x:c r="AN42" s="74"/>
    </x:row>
    <x:row r="43">
      <x:c r="A43" s="100" t="n">
        <x:v>46079</x:v>
      </x:c>
      <x:c r="B43" s="103" t="n">
        <x:v>683.957763671875</x:v>
      </x:c>
      <x:c r="C43" s="103" t="n">
        <x:v>607.8048095703125</x:v>
      </x:c>
      <x:c r="D43" s="103" t="n">
        <x:v>264.1977233886719</x:v>
      </x:c>
      <x:c r="E43" s="103" t="n">
        <x:v>253.86886596679688</x:v>
      </x:c>
      <x:c r="F43" s="103" t="n">
        <x:v>149.22836303710938</x:v>
      </x:c>
      <x:c r="G43" s="103" t="n">
        <x:v>184.45835876464844</x:v>
      </x:c>
      <x:c r="H43" s="103" t="n">
        <x:v>415.3216247558594</x:v>
      </x:c>
      <x:c r="I43" s="103" t="n">
        <x:v>373.8703308105469</x:v>
      </x:c>
      <x:c r="J43" s="103" t="n">
        <x:v>1018.8037719726562</x:v>
      </x:c>
      <x:c r="K43" s="103" t="n">
        <x:v>303.20538330078125</x:v>
      </x:c>
      <x:c r="L43" s="103" t="n">
        <x:v>78.96619415283203</x:v>
      </x:c>
      <x:c r="M43" s="103" t="n">
        <x:v>983.7462158203125</x:v>
      </x:c>
      <x:c r="N43" s="103" t="n">
        <x:v>85.319580078125</x:v>
      </x:c>
      <x:c r="O43" s="103" t="n">
        <x:v>87.91365051269531</x:v>
      </x:c>
      <x:c r="P43" s="103" t="n">
        <x:v>78.06945037841797</x:v>
      </x:c>
      <x:c r="Q43" s="103" t="n">
        <x:v>477.4800109863281</x:v>
      </x:c>
      <x:c r="R43" s="103" t="n">
        <x:v>27.100000381469727</x:v>
      </x:c>
      <x:c r="S43" s="103" t="n">
        <x:v>79.7699966430664</x:v>
      </x:c>
      <x:c r="T43" s="74"/>
      <x:c r="U43" s="101" t="n">
        <x:f>B43/B42-1</x:f>
        <x:v>-0.005554395000458845</x:v>
      </x:c>
      <x:c r="V43" s="101" t="n">
        <x:f>C43/C42-1</x:f>
        <x:v>-0.012064622965899163</x:v>
      </x:c>
      <x:c r="W43" s="101" t="n">
        <x:f>D43/D42-1</x:f>
        <x:v>0.005329252512298099</x:v>
      </x:c>
      <x:c r="X43" s="101" t="n">
        <x:f>E43/E42-1</x:f>
        <x:v>-0.005811659495087107</x:v>
      </x:c>
      <x:c r="Y43" s="101" t="n">
        <x:f>F43/F42-1</x:f>
        <x:v>-0.005724099094634005</x:v>
      </x:c>
      <x:c r="Z43" s="101" t="n">
        <x:f>G43/G42-1</x:f>
        <x:v>-0.05456128825383422</x:v>
      </x:c>
      <x:c r="AA43" s="101" t="n">
        <x:f>H43/H42-1</x:f>
        <x:v>-0.03132865100081084</x:v>
      </x:c>
      <x:c r="AB43" s="101" t="n">
        <x:f>I43/I42-1</x:f>
        <x:v>-0.02816392932328038</x:v>
      </x:c>
      <x:c r="AC43" s="101" t="n">
        <x:f>J43/J42-1</x:f>
        <x:v>-0.006619114907401524</x:v>
      </x:c>
      <x:c r="AD43" s="101" t="n">
        <x:f>K43/K42-1</x:f>
        <x:v>0.00933074592937988</x:v>
      </x:c>
      <x:c r="AE43" s="101" t="n">
        <x:f>L43/L42-1</x:f>
        <x:v>0.00037278666975959496</x:v>
      </x:c>
      <x:c r="AF43" s="101" t="n">
        <x:f>M43/M42-1</x:f>
        <x:v>-0.008062245475776275</x:v>
      </x:c>
      <x:c r="AG43" s="101" t="n">
        <x:f>N43/N42-1</x:f>
        <x:v>-0.005301968865609186</x:v>
      </x:c>
      <x:c r="AH43" s="101" t="n">
        <x:f>O43/O42-1</x:f>
        <x:v>0.004003898209167689</x:v>
      </x:c>
      <x:c r="AI43" s="101" t="n">
        <x:f>P43/P42-1</x:f>
        <x:v>-0.0008651009771052376</x:v>
      </x:c>
      <x:c r="AJ43" s="101" t="n">
        <x:f>Q43/Q42-1</x:f>
        <x:v>0.008575889154321725</x:v>
      </x:c>
      <x:c r="AK43" s="101" t="n">
        <x:f>R43/R42-1</x:f>
        <x:v>0.0007385693434276419</x:v>
      </x:c>
      <x:c r="AL43" s="101" t="n">
        <x:f>S43/S42-1</x:f>
        <x:v>0.0005016089859393169</x:v>
      </x:c>
      <x:c r="AM43" s="74"/>
      <x:c r="AN43" s="74"/>
    </x:row>
    <x:row r="44">
      <x:c r="A44" s="100" t="n">
        <x:v>46080</x:v>
      </x:c>
      <x:c r="B44" s="103" t="n">
        <x:v>680.6734008789062</x:v>
      </x:c>
      <x:c r="C44" s="103" t="n">
        <x:v>605.859375</x:v>
      </x:c>
      <x:c r="D44" s="103" t="n">
        <x:v>259.64862060546875</x:v>
      </x:c>
      <x:c r="E44" s="103" t="n">
        <x:v>251.9466094970703</x:v>
      </x:c>
      <x:c r="F44" s="103" t="n">
        <x:v>148.90249633789062</x:v>
      </x:c>
      <x:c r="G44" s="103" t="n">
        <x:v>176.77635192871094</x:v>
      </x:c>
      <x:c r="H44" s="103" t="n">
        <x:v>412.1334533691406</x:v>
      </x:c>
      <x:c r="I44" s="103" t="n">
        <x:v>371.65771484375</x:v>
      </x:c>
      <x:c r="J44" s="103" t="n">
        <x:v>1048.679443359375</x:v>
      </x:c>
      <x:c r="K44" s="103" t="n">
        <x:v>297.4310607910156</x:v>
      </x:c>
      <x:c r="L44" s="103" t="n">
        <x:v>80.00598907470703</x:v>
      </x:c>
      <x:c r="M44" s="103" t="n">
        <x:v>1007.7232666015625</x:v>
      </x:c>
      <x:c r="N44" s="103" t="n">
        <x:v>80.52467346191406</x:v>
      </x:c>
      <x:c r="O44" s="103" t="n">
        <x:v>88.44928741455078</x:v>
      </x:c>
      <x:c r="P44" s="103" t="n">
        <x:v>77.94392395019531</x:v>
      </x:c>
      <x:c r="Q44" s="103" t="n">
        <x:v>483.75</x:v>
      </x:c>
      <x:c r="R44" s="103" t="n">
        <x:v>27.079999923706055</x:v>
      </x:c>
      <x:c r="S44" s="103" t="n">
        <x:v>81.94999694824219</x:v>
      </x:c>
      <x:c r="T44" s="74"/>
      <x:c r="U44" s="101" t="n">
        <x:f>B44/B43-1</x:f>
        <x:v>-0.004801996508287942</x:v>
      </x:c>
      <x:c r="V44" s="101" t="n">
        <x:f>C44/C43-1</x:f>
        <x:v>-0.0032007554722836007</x:v>
      </x:c>
      <x:c r="W44" s="101" t="n">
        <x:f>D44/D43-1</x:f>
        <x:v>-0.017218554061916524</x:v>
      </x:c>
      <x:c r="X44" s="101" t="n">
        <x:f>E44/E43-1</x:f>
        <x:v>-0.007571848018488314</x:v>
      </x:c>
      <x:c r="Y44" s="101" t="n">
        <x:f>F44/F43-1</x:f>
        <x:v>-0.002183678039393344</x:v>
      </x:c>
      <x:c r="Z44" s="101" t="n">
        <x:f>G44/G43-1</x:f>
        <x:v>-0.04164629289442512</x:v>
      </x:c>
      <x:c r="AA44" s="101" t="n">
        <x:f>H44/H43-1</x:f>
        <x:v>-0.007676391491998169</x:v>
      </x:c>
      <x:c r="AB44" s="101" t="n">
        <x:f>I44/I43-1</x:f>
        <x:v>-0.005918137344570584</x:v>
      </x:c>
      <x:c r="AC44" s="101" t="n">
        <x:f>J44/J43-1</x:f>
        <x:v>0.029324264601879202</x:v>
      </x:c>
      <x:c r="AD44" s="101" t="n">
        <x:f>K44/K43-1</x:f>
        <x:v>-0.01904426117671354</x:v>
      </x:c>
      <x:c r="AE44" s="101" t="n">
        <x:f>L44/L43-1</x:f>
        <x:v>0.013167595741825577</x:v>
      </x:c>
      <x:c r="AF44" s="101" t="n">
        <x:f>M44/M43-1</x:f>
        <x:v>0.024373207637964134</x:v>
      </x:c>
      <x:c r="AG44" s="101" t="n">
        <x:f>N44/N43-1</x:f>
        <x:v>-0.05619936961504457</x:v>
      </x:c>
      <x:c r="AH44" s="101" t="n">
        <x:f>O44/O43-1</x:f>
        <x:v>0.006092761462318297</x:v>
      </x:c>
      <x:c r="AI44" s="101" t="n">
        <x:f>P44/P43-1</x:f>
        <x:v>-0.0016078815415531134</x:v>
      </x:c>
      <x:c r="AJ44" s="101" t="n">
        <x:f>Q44/Q43-1</x:f>
        <x:v>0.01313141674919538</x:v>
      </x:c>
      <x:c r="AK44" s="101" t="n">
        <x:f>R44/R43-1</x:f>
        <x:v>-0.0007380242613335142</x:v>
      </x:c>
      <x:c r="AL44" s="101" t="n">
        <x:f>S44/S43-1</x:f>
        <x:v>0.027328574613463497</x:v>
      </x:c>
      <x:c r="AM44" s="74"/>
      <x:c r="AN44" s="74"/>
    </x:row>
    <x:row r="45">
      <x:c r="A45" s="100" t="n">
        <x:v>46083</x:v>
      </x:c>
      <x:c r="B45" s="103" t="n">
        <x:v>681.0604858398438</x:v>
      </x:c>
      <x:c r="C45" s="103" t="n">
        <x:v>606.6575317382812</x:v>
      </x:c>
      <x:c r="D45" s="103" t="n">
        <x:v>262.0324401855469</x:v>
      </x:c>
      <x:c r="E45" s="103" t="n">
        <x:v>252.6836395263672</x:v>
      </x:c>
      <x:c r="F45" s="103" t="n">
        <x:v>148.4087677001953</x:v>
      </x:c>
      <x:c r="G45" s="103" t="n">
        <x:v>182.0540008544922</x:v>
      </x:c>
      <x:c r="H45" s="103" t="n">
        <x:v>412.43328857421875</x:v>
      </x:c>
      <x:c r="I45" s="103" t="n">
        <x:v>366.2303771972656</x:v>
      </x:c>
      <x:c r="J45" s="103" t="n">
        <x:v>1014.7664794921875</x:v>
      </x:c>
      <x:c r="K45" s="103" t="n">
        <x:v>294.7172546386719</x:v>
      </x:c>
      <x:c r="L45" s="103" t="n">
        <x:v>78.6915283203125</x:v>
      </x:c>
      <x:c r="M45" s="103" t="n">
        <x:v>999.7276000976562</x:v>
      </x:c>
      <x:c r="N45" s="103" t="n">
        <x:v>81.641845703125</x:v>
      </x:c>
      <x:c r="O45" s="103" t="n">
        <x:v>87.56108093261719</x:v>
      </x:c>
      <x:c r="P45" s="103" t="n">
        <x:v>77.89927673339844</x:v>
      </x:c>
      <x:c r="Q45" s="103" t="n">
        <x:v>490</x:v>
      </x:c>
      <x:c r="R45" s="103" t="n">
        <x:v>27.329999923706055</x:v>
      </x:c>
      <x:c r="S45" s="103" t="n">
        <x:v>87.19000244140625</x:v>
      </x:c>
      <x:c r="T45" s="74"/>
      <x:c r="U45" s="101" t="n">
        <x:f>B45/B44-1</x:f>
        <x:v>0.0005686794289856412</x:v>
      </x:c>
      <x:c r="V45" s="101" t="n">
        <x:f>C45/C44-1</x:f>
        <x:v>0.0013173960348162872</x:v>
      </x:c>
      <x:c r="W45" s="101" t="n">
        <x:f>D45/D44-1</x:f>
        <x:v>0.00918094451847784</x:v>
      </x:c>
      <x:c r="X45" s="101" t="n">
        <x:f>E45/E44-1</x:f>
        <x:v>0.0029253421221588916</x:v>
      </x:c>
      <x:c r="Y45" s="101" t="n">
        <x:f>F45/F44-1</x:f>
        <x:v>-0.003315784824553525</x:v>
      </x:c>
      <x:c r="Z45" s="101" t="n">
        <x:f>G45/G44-1</x:f>
        <x:v>0.02985494874285899</x:v>
      </x:c>
      <x:c r="AA45" s="101" t="n">
        <x:f>H45/H44-1</x:f>
        <x:v>0.0007275196969016573</x:v>
      </x:c>
      <x:c r="AB45" s="101" t="n">
        <x:f>I45/I44-1</x:f>
        <x:v>-0.01460305391148975</x:v>
      </x:c>
      <x:c r="AC45" s="101" t="n">
        <x:f>J45/J44-1</x:f>
        <x:v>-0.0323387323761678</x:v>
      </x:c>
      <x:c r="AD45" s="101" t="n">
        <x:f>K45/K44-1</x:f>
        <x:v>-0.00912415181227677</x:v>
      </x:c>
      <x:c r="AE45" s="101" t="n">
        <x:f>L45/L44-1</x:f>
        <x:v>-0.01642952945894005</x:v>
      </x:c>
      <x:c r="AF45" s="101" t="n">
        <x:f>M45/M44-1</x:f>
        <x:v>-0.007934387116882546</x:v>
      </x:c>
      <x:c r="AG45" s="101" t="n">
        <x:f>N45/N44-1</x:f>
        <x:v>0.013873663725433527</x:v>
      </x:c>
      <x:c r="AH45" s="101" t="n">
        <x:f>O45/O44-1</x:f>
        <x:v>-0.010041985728733827</x:v>
      </x:c>
      <x:c r="AI45" s="101" t="n">
        <x:f>P45/P44-1</x:f>
        <x:v>-0.0005728120234926859</x:v>
      </x:c>
      <x:c r="AJ45" s="101" t="n">
        <x:f>Q45/Q44-1</x:f>
        <x:v>0.012919896640826822</x:v>
      </x:c>
      <x:c r="AK45" s="101" t="n">
        <x:f>R45/R44-1</x:f>
        <x:v>0.009231905491297487</x:v>
      </x:c>
      <x:c r="AL45" s="101" t="n">
        <x:f>S45/S44-1</x:f>
        <x:v>0.06394149711162944</x:v>
      </x:c>
      <x:c r="AM45" s="74"/>
      <x:c r="AN45" s="74"/>
    </x:row>
    <x:row r="46">
      <x:c r="A46" s="100" t="n">
        <x:v>46084</x:v>
      </x:c>
      <x:c r="B46" s="103" t="n">
        <x:v>675.057373046875</x:v>
      </x:c>
      <x:c r="C46" s="103" t="n">
        <x:v>600.1629028320312</x:v>
      </x:c>
      <x:c r="D46" s="103" t="n">
        <x:v>257.4931945800781</x:v>
      </x:c>
      <x:c r="E46" s="103" t="n">
        <x:v>246.02044677734375</x:v>
      </x:c>
      <x:c r="F46" s="103" t="n">
        <x:v>145.25869750976562</x:v>
      </x:c>
      <x:c r="G46" s="103" t="n">
        <x:v>179.62965393066406</x:v>
      </x:c>
      <x:c r="H46" s="103" t="n">
        <x:v>379.46221923828125</x:v>
      </x:c>
      <x:c r="I46" s="103" t="n">
        <x:v>350.3750915527344</x:v>
      </x:c>
      <x:c r="J46" s="103" t="n">
        <x:v>1004.5587158203125</x:v>
      </x:c>
      <x:c r="K46" s="103" t="n">
        <x:v>297.3914489746094</x:v>
      </x:c>
      <x:c r="L46" s="103" t="n">
        <x:v>77.82829284667969</x:v>
      </x:c>
      <x:c r="M46" s="103" t="n">
        <x:v>1004.71240234375</x:v>
      </x:c>
      <x:c r="N46" s="103" t="n">
        <x:v>81.5924072265625</x:v>
      </x:c>
      <x:c r="O46" s="103" t="n">
        <x:v>87.38519287109375</x:v>
      </x:c>
      <x:c r="P46" s="103" t="n">
        <x:v>77.74403381347656</x:v>
      </x:c>
      <x:c r="Q46" s="103" t="n">
        <x:v>468.1400146484375</x:v>
      </x:c>
      <x:c r="R46" s="103" t="n">
        <x:v>27.459999084472656</x:v>
      </x:c>
      <x:c r="S46" s="103" t="n">
        <x:v>90.19999694824219</x:v>
      </x:c>
      <x:c r="T46" s="74"/>
      <x:c r="U46" s="101" t="n">
        <x:f>B46/B45-1</x:f>
        <x:v>-0.008814360718000014</x:v>
      </x:c>
      <x:c r="V46" s="101" t="n">
        <x:f>C46/C45-1</x:f>
        <x:v>-0.010705593463318008</x:v>
      </x:c>
      <x:c r="W46" s="101" t="n">
        <x:f>D46/D45-1</x:f>
        <x:v>-0.017323219988542138</x:v>
      </x:c>
      <x:c r="X46" s="101" t="n">
        <x:f>E46/E45-1</x:f>
        <x:v>-0.02636970387759574</x:v>
      </x:c>
      <x:c r="Y46" s="101" t="n">
        <x:f>F46/F45-1</x:f>
        <x:v>-0.02122563403257438</x:v>
      </x:c>
      <x:c r="Z46" s="101" t="n">
        <x:f>G46/G45-1</x:f>
        <x:v>-0.01331663634113589</x:v>
      </x:c>
      <x:c r="AA46" s="101" t="n">
        <x:f>H46/H45-1</x:f>
        <x:v>-0.07994279377864588</x:v>
      </x:c>
      <x:c r="AB46" s="101" t="n">
        <x:f>I46/I45-1</x:f>
        <x:v>-0.043293201852535046</x:v>
      </x:c>
      <x:c r="AC46" s="101" t="n">
        <x:f>J46/J45-1</x:f>
        <x:v>-0.010059224341922635</x:v>
      </x:c>
      <x:c r="AD46" s="101" t="n">
        <x:f>K46/K45-1</x:f>
        <x:v>0.009073762373418282</x:v>
      </x:c>
      <x:c r="AE46" s="101" t="n">
        <x:f>L46/L45-1</x:f>
        <x:v>-0.010969865397950196</x:v>
      </x:c>
      <x:c r="AF46" s="101" t="n">
        <x:f>M46/M45-1</x:f>
        <x:v>0.004986160475720425</x:v>
      </x:c>
      <x:c r="AG46" s="101" t="n">
        <x:f>N46/N45-1</x:f>
        <x:v>-0.0006055531466335751</x:v>
      </x:c>
      <x:c r="AH46" s="101" t="n">
        <x:f>O46/O45-1</x:f>
        <x:v>-0.0020087470329288593</x:v>
      </x:c>
      <x:c r="AI46" s="101" t="n">
        <x:f>P46/P45-1</x:f>
        <x:v>-0.0019928672823648075</x:v>
      </x:c>
      <x:c r="AJ46" s="101" t="n">
        <x:f>Q46/Q45-1</x:f>
        <x:v>-0.04461221500318879</x:v>
      </x:c>
      <x:c r="AK46" s="101" t="n">
        <x:f>R46/R45-1</x:f>
        <x:v>0.004756646949487964</x:v>
      </x:c>
      <x:c r="AL46" s="101" t="n">
        <x:f>S46/S45-1</x:f>
        <x:v>0.0345222436352004</x:v>
      </x:c>
      <x:c r="AM46" s="74"/>
      <x:c r="AN46" s="74"/>
    </x:row>
    <x:row r="47">
      <x:c r="A47" s="100" t="n">
        <x:v>46085</x:v>
      </x:c>
      <x:c r="B47" s="103" t="n">
        <x:v>679.8201904296875</x:v>
      </x:c>
      <x:c r="C47" s="103" t="n">
        <x:v>609.311279296875</x:v>
      </x:c>
      <x:c r="D47" s="103" t="n">
        <x:v>259.9962463378906</x:v>
      </x:c>
      <x:c r="E47" s="103" t="n">
        <x:v>249.7056121826172</x:v>
      </x:c>
      <x:c r="F47" s="103" t="n">
        <x:v>147.3916473388672</x:v>
      </x:c>
      <x:c r="G47" s="103" t="n">
        <x:v>182.61268615722656</x:v>
      </x:c>
      <x:c r="H47" s="103" t="n">
        <x:v>400.5400695800781</x:v>
      </x:c>
      <x:c r="I47" s="103" t="n">
        <x:v>354.6514587402344</x:v>
      </x:c>
      <x:c r="J47" s="103" t="n">
        <x:v>1000.411865234375</x:v>
      </x:c>
      <x:c r="K47" s="103" t="n">
        <x:v>296.52978515625</x:v>
      </x:c>
      <x:c r="L47" s="103" t="n">
        <x:v>76.6119155883789</x:v>
      </x:c>
      <x:c r="M47" s="103" t="n">
        <x:v>1003.685546875</x:v>
      </x:c>
      <x:c r="N47" s="103" t="n">
        <x:v>82.97650909423828</x:v>
      </x:c>
      <x:c r="O47" s="103" t="n">
        <x:v>87.11158752441406</x:v>
      </x:c>
      <x:c r="P47" s="103" t="n">
        <x:v>78.0157241821289</x:v>
      </x:c>
      <x:c r="Q47" s="103" t="n">
        <x:v>471.79998779296875</x:v>
      </x:c>
      <x:c r="R47" s="103" t="n">
        <x:v>27.40999984741211</x:v>
      </x:c>
      <x:c r="S47" s="103" t="n">
        <x:v>91.55999755859375</x:v>
      </x:c>
      <x:c r="T47" s="74"/>
      <x:c r="U47" s="101" t="n">
        <x:f>B47/B46-1</x:f>
        <x:v>0.007055426061514547</x:v>
      </x:c>
      <x:c r="V47" s="101" t="n">
        <x:f>C47/C46-1</x:f>
        <x:v>0.015243155519400808</x:v>
      </x:c>
      <x:c r="W47" s="101" t="n">
        <x:f>D47/D46-1</x:f>
        <x:v>0.009720846261177973</x:v>
      </x:c>
      <x:c r="X47" s="101" t="n">
        <x:f>E47/E46-1</x:f>
        <x:v>0.014979102158157787</x:v>
      </x:c>
      <x:c r="Y47" s="101" t="n">
        <x:f>F47/F46-1</x:f>
        <x:v>0.014683801146972097</x:v>
      </x:c>
      <x:c r="Z47" s="101" t="n">
        <x:f>G47/G46-1</x:f>
        <x:v>0.01660656891157819</x:v>
      </x:c>
      <x:c r="AA47" s="101" t="n">
        <x:f>H47/H46-1</x:f>
        <x:v>0.05554663751270894</x:v>
      </x:c>
      <x:c r="AB47" s="101" t="n">
        <x:f>I47/I46-1</x:f>
        <x:v>0.012205111866111062</x:v>
      </x:c>
      <x:c r="AC47" s="101" t="n">
        <x:f>J47/J46-1</x:f>
        <x:v>-0.004128032060874864</x:v>
      </x:c>
      <x:c r="AD47" s="101" t="n">
        <x:f>K47/K46-1</x:f>
        <x:v>-0.0028974061672935036</x:v>
      </x:c>
      <x:c r="AE47" s="101" t="n">
        <x:f>L47/L46-1</x:f>
        <x:v>-0.015628985473149504</x:v>
      </x:c>
      <x:c r="AF47" s="101" t="n">
        <x:f>M47/M46-1</x:f>
        <x:v>-0.0010220392087870733</x:v>
      </x:c>
      <x:c r="AG47" s="101" t="n">
        <x:f>N47/N46-1</x:f>
        <x:v>0.01696361113396816</x:v>
      </x:c>
      <x:c r="AH47" s="101" t="n">
        <x:f>O47/O46-1</x:f>
        <x:v>-0.0031310264095119056</x:v>
      </x:c>
      <x:c r="AI47" s="101" t="n">
        <x:f>P47/P46-1</x:f>
        <x:v>0.0034946780521343257</x:v>
      </x:c>
      <x:c r="AJ47" s="101" t="n">
        <x:f>Q47/Q46-1</x:f>
        <x:v>0.007818116439543887</x:v>
      </x:c>
      <x:c r="AK47" s="101" t="n">
        <x:f>R47/R46-1</x:f>
        <x:v>-0.0018208025756569768</x:v>
      </x:c>
      <x:c r="AL47" s="101" t="n">
        <x:f>S47/S46-1</x:f>
        <x:v>0.015077612598279222</x:v>
      </x:c>
      <x:c r="AM47" s="74"/>
      <x:c r="AN47" s="74"/>
    </x:row>
    <x:row r="48">
      <x:c r="A48" s="100" t="n">
        <x:v>46086</x:v>
      </x:c>
      <x:c r="B48" s="103" t="n">
        <x:v>676.0297241210938</x:v>
      </x:c>
      <x:c r="C48" s="103" t="n">
        <x:v>607.4755249023438</x:v>
      </x:c>
      <x:c r="D48" s="103" t="n">
        <x:v>255.02993774414062</x:v>
      </x:c>
      <x:c r="E48" s="103" t="n">
        <x:v>246.0403594970703</x:v>
      </x:c>
      <x:c r="F48" s="103" t="n">
        <x:v>145.7820587158203</x:v>
      </x:c>
      <x:c r="G48" s="103" t="n">
        <x:v>182.9119873046875</x:v>
      </x:c>
      <x:c r="H48" s="103" t="n">
        <x:v>396.8222351074219</x:v>
      </x:c>
      <x:c r="I48" s="103" t="n">
        <x:v>351.099365234375</x:v>
      </x:c>
      <x:c r="J48" s="103" t="n">
        <x:v>980.165771484375</x:v>
      </x:c>
      <x:c r="K48" s="103" t="n">
        <x:v>290.74554443359375</x:v>
      </x:c>
      <x:c r="L48" s="103" t="n">
        <x:v>75.56230926513672</x:v>
      </x:c>
      <x:c r="M48" s="103" t="n">
        <x:v>979.5889282226562</x:v>
      </x:c>
      <x:c r="N48" s="103" t="n">
        <x:v>81.17718505859375</x:v>
      </x:c>
      <x:c r="O48" s="103" t="n">
        <x:v>86.75983428955078</x:v>
      </x:c>
      <x:c r="P48" s="103" t="n">
        <x:v>77.70521545410156</x:v>
      </x:c>
      <x:c r="Q48" s="103" t="n">
        <x:v>466.1300048828125</x:v>
      </x:c>
      <x:c r="R48" s="103" t="n">
        <x:v>27.479999542236328</x:v>
      </x:c>
      <x:c r="S48" s="103" t="n">
        <x:v>96.30999755859375</x:v>
      </x:c>
      <x:c r="T48" s="74"/>
      <x:c r="U48" s="101" t="n">
        <x:f>B48/B47-1</x:f>
        <x:v>-0.0055756895160732345</x:v>
      </x:c>
      <x:c r="V48" s="101" t="n">
        <x:f>C48/C47-1</x:f>
        <x:v>-0.003012835076103726</x:v>
      </x:c>
      <x:c r="W48" s="101" t="n">
        <x:f>D48/D47-1</x:f>
        <x:v>-0.01910146266994872</x:v>
      </x:c>
      <x:c r="X48" s="101" t="n">
        <x:f>E48/E47-1</x:f>
        <x:v>-0.01467829518731989</x:v>
      </x:c>
      <x:c r="Y48" s="101" t="n">
        <x:f>F48/F47-1</x:f>
        <x:v>-0.010920487368909604</x:v>
      </x:c>
      <x:c r="Z48" s="101" t="n">
        <x:f>G48/G47-1</x:f>
        <x:v>0.00163899427668035</x:v>
      </x:c>
      <x:c r="AA48" s="101" t="n">
        <x:f>H48/H47-1</x:f>
        <x:v>-0.009282053794403056</x:v>
      </x:c>
      <x:c r="AB48" s="101" t="n">
        <x:f>I48/I47-1</x:f>
        <x:v>-0.010015730707768289</x:v>
      </x:c>
      <x:c r="AC48" s="101" t="n">
        <x:f>J48/J47-1</x:f>
        <x:v>-0.02023775852084364</x:v>
      </x:c>
      <x:c r="AD48" s="101" t="n">
        <x:f>K48/K47-1</x:f>
        <x:v>-0.01950644087779707</x:v>
      </x:c>
      <x:c r="AE48" s="101" t="n">
        <x:f>L48/L47-1</x:f>
        <x:v>-0.013700301254461755</x:v>
      </x:c>
      <x:c r="AF48" s="101" t="n">
        <x:f>M48/M47-1</x:f>
        <x:v>-0.024008135543417186</x:v>
      </x:c>
      <x:c r="AG48" s="101" t="n">
        <x:f>N48/N47-1</x:f>
        <x:v>-0.021684740118447232</x:v>
      </x:c>
      <x:c r="AH48" s="101" t="n">
        <x:f>O48/O47-1</x:f>
        <x:v>-0.004037961479747998</x:v>
      </x:c>
      <x:c r="AI48" s="101" t="n">
        <x:f>P48/P47-1</x:f>
        <x:v>-0.003980078776202323</x:v>
      </x:c>
      <x:c r="AJ48" s="101" t="n">
        <x:f>Q48/Q47-1</x:f>
        <x:v>-0.012017768242597593</x:v>
      </x:c>
      <x:c r="AK48" s="101" t="n">
        <x:f>R48/R47-1</x:f>
        <x:v>0.002553801357676022</x:v>
      </x:c>
      <x:c r="AL48" s="101" t="n">
        <x:f>S48/S47-1</x:f>
        <x:v>0.05187855096828975</x:v>
      </x:c>
      <x:c r="AM48" s="74"/>
      <x:c r="AN48" s="74"/>
    </x:row>
    <x:row r="49">
      <x:c r="A49" s="100" t="n">
        <x:v>46087</x:v>
      </x:c>
      <x:c r="B49" s="103" t="n">
        <x:v>667.1689453125</x:v>
      </x:c>
      <x:c r="C49" s="103" t="n">
        <x:v>598.337158203125</x:v>
      </x:c>
      <x:c r="D49" s="103" t="n">
        <x:v>249.19949340820312</x:v>
      </x:c>
      <x:c r="E49" s="103" t="n">
        <x:v>240.51258850097656</x:v>
      </x:c>
      <x:c r="F49" s="103" t="n">
        <x:v>142.75047302246094</x:v>
      </x:c>
      <x:c r="G49" s="103" t="n">
        <x:v>177.40487670898438</x:v>
      </x:c>
      <x:c r="H49" s="103" t="n">
        <x:v>370.08758544921875</x:v>
      </x:c>
      <x:c r="I49" s="103" t="n">
        <x:v>336.2461853027344</x:v>
      </x:c>
      <x:c r="J49" s="103" t="n">
        <x:v>987.2135009765625</x:v>
      </x:c>
      <x:c r="K49" s="103" t="n">
        <x:v>286.7144470214844</x:v>
      </x:c>
      <x:c r="L49" s="103" t="n">
        <x:v>75.57211303710938</x:v>
      </x:c>
      <x:c r="M49" s="103" t="n">
        <x:v>995.0717163085938</x:v>
      </x:c>
      <x:c r="N49" s="103" t="n">
        <x:v>79.50637817382812</x:v>
      </x:c>
      <x:c r="O49" s="103" t="n">
        <x:v>86.43737030029297</x:v>
      </x:c>
      <x:c r="P49" s="103" t="n">
        <x:v>77.3267822265625</x:v>
      </x:c>
      <x:c r="Q49" s="103" t="n">
        <x:v>473.510009765625</x:v>
      </x:c>
      <x:c r="R49" s="103" t="n">
        <x:v>27.469999313354492</x:v>
      </x:c>
      <x:c r="S49" s="103" t="n">
        <x:v>108.7699966430664</x:v>
      </x:c>
      <x:c r="T49" s="74"/>
      <x:c r="U49" s="101" t="n">
        <x:f>B49/B48-1</x:f>
        <x:v>-0.013107084633170007</x:v>
      </x:c>
      <x:c r="V49" s="101" t="n">
        <x:f>C49/C48-1</x:f>
        <x:v>-0.015043184992000858</x:v>
      </x:c>
      <x:c r="W49" s="101" t="n">
        <x:f>D49/D48-1</x:f>
        <x:v>-0.02286180354945977</x:v>
      </x:c>
      <x:c r="X49" s="101" t="n">
        <x:f>E49/E48-1</x:f>
        <x:v>-0.022466927813766135</x:v>
      </x:c>
      <x:c r="Y49" s="101" t="n">
        <x:f>F49/F48-1</x:f>
        <x:v>-0.020795327765736782</x:v>
      </x:c>
      <x:c r="Z49" s="101" t="n">
        <x:f>G49/G48-1</x:f>
        <x:v>-0.030107980766343134</x:v>
      </x:c>
      <x:c r="AA49" s="101" t="n">
        <x:f>H49/H48-1</x:f>
        <x:v>-0.06737185392589184</x:v>
      </x:c>
      <x:c r="AB49" s="101" t="n">
        <x:f>I49/I48-1</x:f>
        <x:v>-0.04230477580534908</x:v>
      </x:c>
      <x:c r="AC49" s="101" t="n">
        <x:f>J49/J48-1</x:f>
        <x:v>0.007190344426651674</x:v>
      </x:c>
      <x:c r="AD49" s="101" t="n">
        <x:f>K49/K48-1</x:f>
        <x:v>-0.013864691959295294</x:v>
      </x:c>
      <x:c r="AE49" s="101" t="n">
        <x:f>L49/L48-1</x:f>
        <x:v>0.00012974420803169018</x:v>
      </x:c>
      <x:c r="AF49" s="101" t="n">
        <x:f>M49/M48-1</x:f>
        <x:v>0.01580539309894924</x:v>
      </x:c>
      <x:c r="AG49" s="101" t="n">
        <x:f>N49/N48-1</x:f>
        <x:v>-0.02058222249958086</x:v>
      </x:c>
      <x:c r="AH49" s="101" t="n">
        <x:f>O49/O48-1</x:f>
        <x:v>-0.003716742798074324</x:v>
      </x:c>
      <x:c r="AI49" s="101" t="n">
        <x:f>P49/P48-1</x:f>
        <x:v>-0.004870113612420179</x:v>
      </x:c>
      <x:c r="AJ49" s="101" t="n">
        <x:f>Q49/Q48-1</x:f>
        <x:v>0.01583250339069653</x:v>
      </x:c>
      <x:c r="AK49" s="101" t="n">
        <x:f>R49/R48-1</x:f>
        <x:v>-0.00036390935401819924</x:v>
      </x:c>
      <x:c r="AL49" s="101" t="n">
        <x:f>S49/S48-1</x:f>
        <x:v>0.12937389056512183</x:v>
      </x:c>
      <x:c r="AM49" s="74"/>
      <x:c r="AN49" s="74"/>
    </x:row>
    <x:row r="50">
      <x:c r="A50" s="100" t="n">
        <x:v>46090</x:v>
      </x:c>
      <x:c r="B50" s="103" t="n">
        <x:v>673.0133056640625</x:v>
      </x:c>
      <x:c r="C50" s="103" t="n">
        <x:v>606.3283081054688</x:v>
      </x:c>
      <x:c r="D50" s="103" t="n">
        <x:v>251.9110870361328</x:v>
      </x:c>
      <x:c r="E50" s="103" t="n">
        <x:v>246.24952697753906</x:v>
      </x:c>
      <x:c r="F50" s="103" t="n">
        <x:v>143.52072143554688</x:v>
      </x:c>
      <x:c r="G50" s="103" t="n">
        <x:v>182.2235870361328</x:v>
      </x:c>
      <x:c r="H50" s="103" t="n">
        <x:v>389.0966796875</x:v>
      </x:c>
      <x:c r="I50" s="103" t="n">
        <x:v>345.9796447753906</x:v>
      </x:c>
      <x:c r="J50" s="103" t="n">
        <x:v>1005.2166748046875</x:v>
      </x:c>
      <x:c r="K50" s="103" t="n">
        <x:v>287.1502685546875</x:v>
      </x:c>
      <x:c r="L50" s="103" t="n">
        <x:v>76.31764221191406</x:v>
      </x:c>
      <x:c r="M50" s="103" t="n">
        <x:v>1002.2498779296875</x:v>
      </x:c>
      <x:c r="N50" s="103" t="n">
        <x:v>77.9344482421875</x:v>
      </x:c>
      <x:c r="O50" s="103" t="n">
        <x:v>87.18977355957031</x:v>
      </x:c>
      <x:c r="P50" s="103" t="n">
        <x:v>77.79254913330078</x:v>
      </x:c>
      <x:c r="Q50" s="103" t="n">
        <x:v>472.5299987792969</x:v>
      </x:c>
      <x:c r="R50" s="103" t="n">
        <x:v>27.459999084472656</x:v>
      </x:c>
      <x:c r="S50" s="103" t="n">
        <x:v>104.33000183105469</x:v>
      </x:c>
      <x:c r="T50" s="74"/>
      <x:c r="U50" s="101" t="n">
        <x:f>B50/B49-1</x:f>
        <x:v>0.008759940630667318</x:v>
      </x:c>
      <x:c r="V50" s="101" t="n">
        <x:f>C50/C49-1</x:f>
        <x:v>0.01335559691185173</x:v>
      </x:c>
      <x:c r="W50" s="101" t="n">
        <x:f>D50/D49-1</x:f>
        <x:v>0.010881216453710651</x:v>
      </x:c>
      <x:c r="X50" s="101" t="n">
        <x:f>E50/E49-1</x:f>
        <x:v>0.02385296550304772</x:v>
      </x:c>
      <x:c r="Y50" s="101" t="n">
        <x:f>F50/F49-1</x:f>
        <x:v>0.005395767851254396</x:v>
      </x:c>
      <x:c r="Z50" s="101" t="n">
        <x:f>G50/G49-1</x:f>
        <x:v>0.027162220208033272</x:v>
      </x:c>
      <x:c r="AA50" s="101" t="n">
        <x:f>H50/H49-1</x:f>
        <x:v>0.051363771673690994</x:v>
      </x:c>
      <x:c r="AB50" s="101" t="n">
        <x:f>I50/I49-1</x:f>
        <x:v>0.028947419771893745</x:v>
      </x:c>
      <x:c r="AC50" s="101" t="n">
        <x:f>J50/J49-1</x:f>
        <x:v>0.018236352937146982</x:v>
      </x:c>
      <x:c r="AD50" s="101" t="n">
        <x:f>K50/K49-1</x:f>
        <x:v>0.0015200543179132442</x:v>
      </x:c>
      <x:c r="AE50" s="101" t="n">
        <x:f>L50/L49-1</x:f>
        <x:v>0.009865136024959309</x:v>
      </x:c>
      <x:c r="AF50" s="101" t="n">
        <x:f>M50/M49-1</x:f>
        <x:v>0.007213712844459597</x:v>
      </x:c>
      <x:c r="AG50" s="101" t="n">
        <x:f>N50/N49-1</x:f>
        <x:v>-0.019771117333553412</x:v>
      </x:c>
      <x:c r="AH50" s="101" t="n">
        <x:f>O50/O49-1</x:f>
        <x:v>0.00870460608257062</x:v>
      </x:c>
      <x:c r="AI50" s="101" t="n">
        <x:f>P50/P49-1</x:f>
        <x:v>0.006023358186218353</x:v>
      </x:c>
      <x:c r="AJ50" s="101" t="n">
        <x:f>Q50/Q49-1</x:f>
        <x:v>-0.0020696732193965506</x:v>
      </x:c>
      <x:c r="AK50" s="101" t="n">
        <x:f>R50/R49-1</x:f>
        <x:v>-0.00036404183224625353</x:v>
      </x:c>
      <x:c r="AL50" s="101" t="n">
        <x:f>S50/S49-1</x:f>
        <x:v>-0.04082003262886691</x:v>
      </x:c>
      <x:c r="AM50" s="74"/>
      <x:c r="AN50" s="74"/>
    </x:row>
    <x:row r="51">
      <x:c r="A51" s="100" t="n">
        <x:v>46091</x:v>
      </x:c>
      <x:c r="B51" s="103" t="n">
        <x:v>671.9317016601562</x:v>
      </x:c>
      <x:c r="C51" s="103" t="n">
        <x:v>606.3383178710938</x:v>
      </x:c>
      <x:c r="D51" s="103" t="n">
        <x:v>251.65283203125</x:v>
      </x:c>
      <x:c r="E51" s="103" t="n">
        <x:v>247.2853546142578</x:v>
      </x:c>
      <x:c r="F51" s="103" t="n">
        <x:v>143.89596557617188</x:v>
      </x:c>
      <x:c r="G51" s="103" t="n">
        <x:v>184.33865356445312</x:v>
      </x:c>
      <x:c r="H51" s="103" t="n">
        <x:v>402.8787536621094</x:v>
      </x:c>
      <x:c r="I51" s="103" t="n">
        <x:v>344.3821716308594</x:v>
      </x:c>
      <x:c r="J51" s="103" t="n">
        <x:v>998.1987915039062</x:v>
      </x:c>
      <x:c r="K51" s="103" t="n">
        <x:v>285.97161865234375</x:v>
      </x:c>
      <x:c r="L51" s="103" t="n">
        <x:v>76.39611053466797</x:v>
      </x:c>
      <x:c r="M51" s="103" t="n">
        <x:v>994.3339233398438</x:v>
      </x:c>
      <x:c r="N51" s="103" t="n">
        <x:v>77.41046905517578</x:v>
      </x:c>
      <x:c r="O51" s="103" t="n">
        <x:v>86.26148986816406</x:v>
      </x:c>
      <x:c r="P51" s="103" t="n">
        <x:v>77.6664047241211</x:v>
      </x:c>
      <x:c r="Q51" s="103" t="n">
        <x:v>477.8599853515625</x:v>
      </x:c>
      <x:c r="R51" s="103" t="n">
        <x:v>27.450000762939453</x:v>
      </x:c>
      <x:c r="S51" s="103" t="n">
        <x:v>105.86000061035156</x:v>
      </x:c>
      <x:c r="T51" s="74"/>
      <x:c r="U51" s="101" t="n">
        <x:f>B51/B50-1</x:f>
        <x:v>-0.0016071064194473905</x:v>
      </x:c>
      <x:c r="V51" s="101" t="n">
        <x:f>C51/C50-1</x:f>
        <x:v>0.000016508821196747903</x:v>
      </x:c>
      <x:c r="W51" s="101" t="n">
        <x:f>D51/D50-1</x:f>
        <x:v>-0.0010251831625249785</x:v>
      </x:c>
      <x:c r="X51" s="101" t="n">
        <x:f>E51/E50-1</x:f>
        <x:v>0.004206414726690033</x:v>
      </x:c>
      <x:c r="Y51" s="101" t="n">
        <x:f>F51/F50-1</x:f>
        <x:v>0.002614564202797043</x:v>
      </x:c>
      <x:c r="Z51" s="101" t="n">
        <x:f>G51/G50-1</x:f>
        <x:v>0.011606985477137677</x:v>
      </x:c>
      <x:c r="AA51" s="101" t="n">
        <x:f>H51/H50-1</x:f>
        <x:v>0.03542069283571969</x:v>
      </x:c>
      <x:c r="AB51" s="101" t="n">
        <x:f>I51/I50-1</x:f>
        <x:v>-0.00461724603933944</x:v>
      </x:c>
      <x:c r="AC51" s="101" t="n">
        <x:f>J51/J50-1</x:f>
        <x:v>-0.00698146327720317</x:v>
      </x:c>
      <x:c r="AD51" s="101" t="n">
        <x:f>K51/K50-1</x:f>
        <x:v>-0.004104644959157633</x:v>
      </x:c>
      <x:c r="AE51" s="101" t="n">
        <x:f>L51/L50-1</x:f>
        <x:v>0.0010281806470910926</x:v>
      </x:c>
      <x:c r="AF51" s="101" t="n">
        <x:f>M51/M50-1</x:f>
        <x:v>-0.007898184638540862</x:v>
      </x:c>
      <x:c r="AG51" s="101" t="n">
        <x:f>N51/N50-1</x:f>
        <x:v>-0.006723332221245881</x:v>
      </x:c>
      <x:c r="AH51" s="101" t="n">
        <x:f>O51/O50-1</x:f>
        <x:v>-0.010646703776240662</x:v>
      </x:c>
      <x:c r="AI51" s="101" t="n">
        <x:f>P51/P50-1</x:f>
        <x:v>-0.0016215487290888175</x:v>
      </x:c>
      <x:c r="AJ51" s="101" t="n">
        <x:f>Q51/Q50-1</x:f>
        <x:v>0.01127967872100144</x:v>
      </x:c>
      <x:c r="AK51" s="101" t="n">
        <x:f>R51/R50-1</x:f>
        <x:v>-0.0003641049477987046</x:v>
      </x:c>
      <x:c r="AL51" s="101" t="n">
        <x:f>S51/S50-1</x:f>
        <x:v>0.014664993313950658</x:v>
      </x:c>
      <x:c r="AM51" s="74"/>
      <x:c r="AN51" s="74"/>
    </x:row>
    <x:row r="52">
      <x:c r="A52" s="100" t="n">
        <x:v>46092</x:v>
      </x:c>
      <x:c r="B52" s="103" t="n">
        <x:v>671.0883178710938</x:v>
      </x:c>
      <x:c r="C52" s="103" t="n">
        <x:v>606.2584838867188</x:v>
      </x:c>
      <x:c r="D52" s="103" t="n">
        <x:v>251.14630126953125</x:v>
      </x:c>
      <x:c r="E52" s="103" t="n">
        <x:v>247.79330444335938</x:v>
      </x:c>
      <x:c r="F52" s="103" t="n">
        <x:v>144.53782653808594</x:v>
      </x:c>
      <x:c r="G52" s="103" t="n">
        <x:v>185.60574340820312</x:v>
      </x:c>
      <x:c r="H52" s="103" t="n">
        <x:v>418.4498291015625</x:v>
      </x:c>
      <x:c r="I52" s="103" t="n">
        <x:v>351.79388427734375</x:v>
      </x:c>
      <x:c r="J52" s="103" t="n">
        <x:v>996.693603515625</x:v>
      </x:c>
      <x:c r="K52" s="103" t="n">
        <x:v>284.77313232421875</x:v>
      </x:c>
      <x:c r="L52" s="103" t="n">
        <x:v>76.15087127685547</x:v>
      </x:c>
      <x:c r="M52" s="103" t="n">
        <x:v>989.2195434570312</x:v>
      </x:c>
      <x:c r="N52" s="103" t="n">
        <x:v>76.00659942626953</x:v>
      </x:c>
      <x:c r="O52" s="103" t="n">
        <x:v>85.14755249023438</x:v>
      </x:c>
      <x:c r="P52" s="103" t="n">
        <x:v>77.49174499511719</x:v>
      </x:c>
      <x:c r="Q52" s="103" t="n">
        <x:v>476.239990234375</x:v>
      </x:c>
      <x:c r="R52" s="103" t="n">
        <x:v>27.549999237060547</x:v>
      </x:c>
      <x:c r="S52" s="103" t="n">
        <x:v>108.05000305175781</x:v>
      </x:c>
      <x:c r="T52" s="74"/>
      <x:c r="U52" s="101" t="n">
        <x:f>B52/B51-1</x:f>
        <x:v>-0.0012551629681688548</x:v>
      </x:c>
      <x:c r="V52" s="101" t="n">
        <x:f>C52/C51-1</x:f>
        <x:v>-0.00013166574175171863</x:v>
      </x:c>
      <x:c r="W52" s="101" t="n">
        <x:f>D52/D51-1</x:f>
        <x:v>-0.0020128156620778936</x:v>
      </x:c>
      <x:c r="X52" s="101" t="n">
        <x:f>E52/E51-1</x:f>
        <x:v>0.0020541039718826593</x:v>
      </x:c>
      <x:c r="Y52" s="101" t="n">
        <x:f>F52/F51-1</x:f>
        <x:v>0.004460590394900876</x:v>
      </x:c>
      <x:c r="Z52" s="101" t="n">
        <x:f>G52/G51-1</x:f>
        <x:v>0.006873706730786022</x:v>
      </x:c>
      <x:c r="AA52" s="101" t="n">
        <x:f>H52/H51-1</x:f>
        <x:v>0.03864953239135671</x:v>
      </x:c>
      <x:c r="AB52" s="101" t="n">
        <x:f>I52/I51-1</x:f>
        <x:v>0.021521766389315022</x:v>
      </x:c>
      <x:c r="AC52" s="101" t="n">
        <x:f>J52/J51-1</x:f>
        <x:v>-0.0015079040378455089</x:v>
      </x:c>
      <x:c r="AD52" s="101" t="n">
        <x:f>K52/K51-1</x:f>
        <x:v>-0.004190927525510868</x:v>
      </x:c>
      <x:c r="AE52" s="101" t="n">
        <x:f>L52/L51-1</x:f>
        <x:v>-0.0032101013532778166</x:v>
      </x:c>
      <x:c r="AF52" s="101" t="n">
        <x:f>M52/M51-1</x:f>
        <x:v>-0.005143523481160095</x:v>
      </x:c>
      <x:c r="AG52" s="101" t="n">
        <x:f>N52/N51-1</x:f>
        <x:v>-0.018135397524921548</x:v>
      </x:c>
      <x:c r="AH52" s="101" t="n">
        <x:f>O52/O51-1</x:f>
        <x:v>-0.012913495693526178</x:v>
      </x:c>
      <x:c r="AI52" s="101" t="n">
        <x:f>P52/P51-1</x:f>
        <x:v>-0.002248845297066593</x:v>
      </x:c>
      <x:c r="AJ52" s="101" t="n">
        <x:f>Q52/Q51-1</x:f>
        <x:v>-0.003390104145245987</x:v>
      </x:c>
      <x:c r="AK52" s="101" t="n">
        <x:f>R52/R51-1</x:f>
        <x:v>0.00364293156071982</x:v>
      </x:c>
      <x:c r="AL52" s="101" t="n">
        <x:f>S52/S51-1</x:f>
        <x:v>0.020687723680138603</x:v>
      </x:c>
      <x:c r="AM52" s="74"/>
      <x:c r="AN52" s="74"/>
    </x:row>
    <x:row r="53">
      <x:c r="A53" s="100" t="n">
        <x:v>46093</x:v>
      </x:c>
      <x:c r="B53" s="103" t="n">
        <x:v>660.8978881835938</x:v>
      </x:c>
      <x:c r="C53" s="103" t="n">
        <x:v>595.8530883789062</x:v>
      </x:c>
      <x:c r="D53" s="103" t="n">
        <x:v>245.74295043945312</x:v>
      </x:c>
      <x:c r="E53" s="103" t="n">
        <x:v>242.92288208007812</x:v>
      </x:c>
      <x:c r="F53" s="103" t="n">
        <x:v>141.9901123046875</x:v>
      </x:c>
      <x:c r="G53" s="103" t="n">
        <x:v>182.72235107421875</x:v>
      </x:c>
      <x:c r="H53" s="103" t="n">
        <x:v>405.1174621582031</x:v>
      </x:c>
      <x:c r="I53" s="103" t="n">
        <x:v>334.0831604003906</x:v>
      </x:c>
      <x:c r="J53" s="103" t="n">
        <x:v>974.1746826171875</x:v>
      </x:c>
      <x:c r="K53" s="103" t="n">
        <x:v>280.1874084472656</x:v>
      </x:c>
      <x:c r="L53" s="103" t="n">
        <x:v>76.13125610351562</x:v>
      </x:c>
      <x:c r="M53" s="103" t="n">
        <x:v>1000.2759399414062</x:v>
      </x:c>
      <x:c r="N53" s="103" t="n">
        <x:v>74.39511108398438</x:v>
      </x:c>
      <x:c r="O53" s="103" t="n">
        <x:v>84.9814453125</x:v>
      </x:c>
      <x:c r="P53" s="103" t="n">
        <x:v>76.99686431884766</x:v>
      </x:c>
      <x:c r="Q53" s="103" t="n">
        <x:v>466.8800048828125</x:v>
      </x:c>
      <x:c r="R53" s="103" t="n">
        <x:v>27.68000030517578</x:v>
      </x:c>
      <x:c r="S53" s="103" t="n">
        <x:v>118.38999938964844</x:v>
      </x:c>
      <x:c r="T53" s="74"/>
      <x:c r="U53" s="101" t="n">
        <x:f>B53/B52-1</x:f>
        <x:v>-0.015184930829711507</x:v>
      </x:c>
      <x:c r="V53" s="101" t="n">
        <x:f>C53/C52-1</x:f>
        <x:v>-0.01716329879806977</x:v>
      </x:c>
      <x:c r="W53" s="101" t="n">
        <x:f>D53/D52-1</x:f>
        <x:v>-0.021514753762107874</x:v>
      </x:c>
      <x:c r="X53" s="101" t="n">
        <x:f>E53/E52-1</x:f>
        <x:v>-0.019655181459491522</x:v>
      </x:c>
      <x:c r="Y53" s="101" t="n">
        <x:f>F53/F52-1</x:f>
        <x:v>-0.017626626153307456</x:v>
      </x:c>
      <x:c r="Z53" s="101" t="n">
        <x:f>G53/G52-1</x:f>
        <x:v>-0.015535038307747384</x:v>
      </x:c>
      <x:c r="AA53" s="101" t="n">
        <x:f>H53/H52-1</x:f>
        <x:v>-0.03186132725154833</x:v>
      </x:c>
      <x:c r="AB53" s="101" t="n">
        <x:f>I53/I52-1</x:f>
        <x:v>-0.05034403572232238</x:v>
      </x:c>
      <x:c r="AC53" s="101" t="n">
        <x:f>J53/J52-1</x:f>
        <x:v>-0.02259362437865231</x:v>
      </x:c>
      <x:c r="AD53" s="101" t="n">
        <x:f>K53/K52-1</x:f>
        <x:v>-0.01610307770092656</x:v>
      </x:c>
      <x:c r="AE53" s="101" t="n">
        <x:f>L53/L52-1</x:f>
        <x:v>-0.00025758304548517685</x:v>
      </x:c>
      <x:c r="AF53" s="101" t="n">
        <x:f>M53/M52-1</x:f>
        <x:v>0.011176888444536903</x:v>
      </x:c>
      <x:c r="AG53" s="101" t="n">
        <x:f>N53/N52-1</x:f>
        <x:v>-0.02120195291526472</x:v>
      </x:c>
      <x:c r="AH53" s="101" t="n">
        <x:f>O53/O52-1</x:f>
        <x:v>-0.0019508156473837523</x:v>
      </x:c>
      <x:c r="AI53" s="101" t="n">
        <x:f>P53/P52-1</x:f>
        <x:v>-0.006386237350839319</x:v>
      </x:c>
      <x:c r="AJ53" s="101" t="n">
        <x:f>Q53/Q52-1</x:f>
        <x:v>-0.019653925633074443</x:v>
      </x:c>
      <x:c r="AK53" s="101" t="n">
        <x:f>R53/R52-1</x:f>
        <x:v>0.004718732185674757</x:v>
      </x:c>
      <x:c r="AL53" s="101" t="n">
        <x:f>S53/S52-1</x:f>
        <x:v>0.09569640023922621</x:v>
      </x:c>
      <x:c r="AM53" s="74"/>
      <x:c r="AN53" s="74"/>
    </x:row>
    <x:row r="54">
      <x:c r="A54" s="100" t="n">
        <x:v>46094</x:v>
      </x:c>
      <x:c r="B54" s="103" t="n">
        <x:v>657.1571655273438</x:v>
      </x:c>
      <x:c r="C54" s="103" t="n">
        <x:v>592.3213500976562</x:v>
      </x:c>
      <x:c r="D54" s="103" t="n">
        <x:v>244.92845153808594</x:v>
      </x:c>
      <x:c r="E54" s="103" t="n">
        <x:v>242.46475219726562</x:v>
      </x:c>
      <x:c r="F54" s="103" t="n">
        <x:v>142.8788604736328</x:v>
      </x:c>
      <x:c r="G54" s="103" t="n">
        <x:v>179.83892822265625</x:v>
      </x:c>
      <x:c r="H54" s="103" t="n">
        <x:v>425.8855895996094</x:v>
      </x:c>
      <x:c r="I54" s="103" t="n">
        <x:v>335.670654296875</x:v>
      </x:c>
      <x:c r="J54" s="103" t="n">
        <x:v>981.97998046875</x:v>
      </x:c>
      <x:c r="K54" s="103" t="n">
        <x:v>280.7321472167969</x:v>
      </x:c>
      <x:c r="L54" s="103" t="n">
        <x:v>76.38805389404297</x:v>
      </x:c>
      <x:c r="M54" s="103" t="n">
        <x:v>1005.3704223632812</x:v>
      </x:c>
      <x:c r="N54" s="103" t="n">
        <x:v>73.2581787109375</x:v>
      </x:c>
      <x:c r="O54" s="103" t="n">
        <x:v>84.56128692626953</x:v>
      </x:c>
      <x:c r="P54" s="103" t="n">
        <x:v>76.85131072998047</x:v>
      </x:c>
      <x:c r="Q54" s="103" t="n">
        <x:v>460.8399963378906</x:v>
      </x:c>
      <x:c r="R54" s="103" t="n">
        <x:v>27.889999389648438</x:v>
      </x:c>
      <x:c r="S54" s="103" t="n">
        <x:v>119.88999938964844</x:v>
      </x:c>
      <x:c r="T54" s="74"/>
      <x:c r="U54" s="101" t="n">
        <x:f>B54/B53-1</x:f>
        <x:v>-0.005660061445393549</x:v>
      </x:c>
      <x:c r="V54" s="101" t="n">
        <x:f>C54/C53-1</x:f>
        <x:v>-0.005927196401479651</x:v>
      </x:c>
      <x:c r="W54" s="101" t="n">
        <x:f>D54/D53-1</x:f>
        <x:v>-0.0033144344523846625</x:v>
      </x:c>
      <x:c r="X54" s="101" t="n">
        <x:f>E54/E53-1</x:f>
        <x:v>-0.0018859066667152868</x:v>
      </x:c>
      <x:c r="Y54" s="101" t="n">
        <x:f>F54/F53-1</x:f>
        <x:v>0.006259225762412335</x:v>
      </x:c>
      <x:c r="Z54" s="101" t="n">
        <x:f>G54/G53-1</x:f>
        <x:v>-0.015780351087926303</x:v>
      </x:c>
      <x:c r="AA54" s="101" t="n">
        <x:f>H54/H53-1</x:f>
        <x:v>0.05126445878379848</x:v>
      </x:c>
      <x:c r="AB54" s="101" t="n">
        <x:f>I54/I53-1</x:f>
        <x:v>0.004751792621279671</x:v>
      </x:c>
      <x:c r="AC54" s="101" t="n">
        <x:f>J54/J53-1</x:f>
        <x:v>0.008012215869327433</x:v>
      </x:c>
      <x:c r="AD54" s="101" t="n">
        <x:f>K54/K53-1</x:f>
        <x:v>0.0019441943253268867</x:v>
      </x:c>
      <x:c r="AE54" s="101" t="n">
        <x:f>L54/L53-1</x:f>
        <x:v>0.0033730927830506463</x:v>
      </x:c>
      <x:c r="AF54" s="101" t="n">
        <x:f>M54/M53-1</x:f>
        <x:v>0.005093077038495375</x:v>
      </x:c>
      <x:c r="AG54" s="101" t="n">
        <x:f>N54/N53-1</x:f>
        <x:v>-0.015282353322429998</x:v>
      </x:c>
      <x:c r="AH54" s="101" t="n">
        <x:f>O54/O53-1</x:f>
        <x:v>-0.004944119091943366</x:v>
      </x:c>
      <x:c r="AI54" s="101" t="n">
        <x:f>P54/P53-1</x:f>
        <x:v>-0.0018903833312541307</x:v>
      </x:c>
      <x:c r="AJ54" s="101" t="n">
        <x:f>Q54/Q53-1</x:f>
        <x:v>-0.012936961278600778</x:v>
      </x:c>
      <x:c r="AK54" s="101" t="n">
        <x:f>R54/R53-1</x:f>
        <x:v>0.007586672043258247</x:v>
      </x:c>
      <x:c r="AL54" s="101" t="n">
        <x:f>S54/S53-1</x:f>
        <x:v>0.012669989084662214</x:v>
      </x:c>
      <x:c r="AM54" s="74"/>
      <x:c r="AN54" s="74"/>
    </x:row>
    <x:row r="55">
      <x:c r="A55" s="100" t="n">
        <x:v>46097</x:v>
      </x:c>
      <x:c r="B55" s="103" t="n">
        <x:v>663.8449096679688</x:v>
      </x:c>
      <x:c r="C55" s="103" t="n">
        <x:v>598.9656982421875</x:v>
      </x:c>
      <x:c r="D55" s="103" t="n">
        <x:v>247.24276733398438</x:v>
      </x:c>
      <x:c r="E55" s="103" t="n">
        <x:v>245.79136657714844</x:v>
      </x:c>
      <x:c r="F55" s="103" t="n">
        <x:v>144.36009216308594</x:v>
      </x:c>
      <x:c r="G55" s="103" t="n">
        <x:v>182.8021697998047</x:v>
      </x:c>
      <x:c r="H55" s="103" t="n">
        <x:v>441.54656982421875</x:v>
      </x:c>
      <x:c r="I55" s="103" t="n">
        <x:v>337.5757141113281</x:v>
      </x:c>
      <x:c r="J55" s="103" t="n">
        <x:v>986.00732421875</x:v>
      </x:c>
      <x:c r="K55" s="103" t="n">
        <x:v>283.4261474609375</x:v>
      </x:c>
      <x:c r="L55" s="103" t="n">
        <x:v>76.86214447021484</x:v>
      </x:c>
      <x:c r="M55" s="103" t="n">
        <x:v>998.70068359375</x:v>
      </x:c>
      <x:c r="N55" s="103" t="n">
        <x:v>74.88943481445312</x:v>
      </x:c>
      <x:c r="O55" s="103" t="n">
        <x:v>85.21595001220703</x:v>
      </x:c>
      <x:c r="P55" s="103" t="n">
        <x:v>77.0938949584961</x:v>
      </x:c>
      <x:c r="Q55" s="103" t="n">
        <x:v>460.42999267578125</x:v>
      </x:c>
      <x:c r="R55" s="103" t="n">
        <x:v>27.729999542236328</x:v>
      </x:c>
      <x:c r="S55" s="103" t="n">
        <x:v>115.02999877929688</x:v>
      </x:c>
      <x:c r="T55" s="74"/>
      <x:c r="U55" s="101" t="n">
        <x:f>B55/B54-1</x:f>
        <x:v>0.01017678036768932</x:v>
      </x:c>
      <x:c r="V55" s="101" t="n">
        <x:f>C55/C54-1</x:f>
        <x:v>0.011217471974352744</x:v>
      </x:c>
      <x:c r="W55" s="101" t="n">
        <x:f>D55/D54-1</x:f>
        <x:v>0.00944894634071769</x:v>
      </x:c>
      <x:c r="X55" s="101" t="n">
        <x:f>E55/E54-1</x:f>
        <x:v>0.013719991667804576</x:v>
      </x:c>
      <x:c r="Y55" s="101" t="n">
        <x:f>F55/F54-1</x:f>
        <x:v>0.01036704579349923</x:v>
      </x:c>
      <x:c r="Z55" s="101" t="n">
        <x:f>G55/G54-1</x:f>
        <x:v>0.01647719771483347</x:v>
      </x:c>
      <x:c r="AA55" s="101" t="n">
        <x:f>H55/H54-1</x:f>
        <x:v>0.036772740395684345</x:v>
      </x:c>
      <x:c r="AB55" s="101" t="n">
        <x:f>I55/I54-1</x:f>
        <x:v>0.005675383862326688</x:v>
      </x:c>
      <x:c r="AC55" s="101" t="n">
        <x:f>J55/J54-1</x:f>
        <x:v>0.004101248324917428</x:v>
      </x:c>
      <x:c r="AD55" s="101" t="n">
        <x:f>K55/K54-1</x:f>
        <x:v>0.009596336831564134</x:v>
      </x:c>
      <x:c r="AE55" s="101" t="n">
        <x:f>L55/L54-1</x:f>
        <x:v>0.0062063444740911855</x:v>
      </x:c>
      <x:c r="AF55" s="101" t="n">
        <x:f>M55/M54-1</x:f>
        <x:v>-0.006634110792570369</x:v>
      </x:c>
      <x:c r="AG55" s="101" t="n">
        <x:f>N55/N54-1</x:f>
        <x:v>0.022267221656604885</x:v>
      </x:c>
      <x:c r="AH55" s="101" t="n">
        <x:f>O55/O54-1</x:f>
        <x:v>0.007741877042485301</x:v>
      </x:c>
      <x:c r="AI55" s="101" t="n">
        <x:f>P55/P54-1</x:f>
        <x:v>0.0031565398977768666</x:v>
      </x:c>
      <x:c r="AJ55" s="101" t="n">
        <x:f>Q55/Q54-1</x:f>
        <x:v>-0.0008896876689686861</x:v>
      </x:c>
      <x:c r="AK55" s="101" t="n">
        <x:f>R55/R54-1</x:f>
        <x:v>-0.005736817888619017</x:v>
      </x:c>
      <x:c r="AL55" s="101" t="n">
        <x:f>S55/S54-1</x:f>
        <x:v>-0.0405371643597755</x:v>
      </x:c>
      <x:c r="AM55" s="74"/>
      <x:c r="AN55" s="74"/>
    </x:row>
    <x:row r="56">
      <x:c r="A56" s="100" t="n">
        <x:v>46098</x:v>
      </x:c>
      <x:c r="B56" s="103" t="n">
        <x:v>665.5912475585938</x:v>
      </x:c>
      <x:c r="C56" s="103" t="n">
        <x:v>601.8887939453125</x:v>
      </x:c>
      <x:c r="D56" s="103" t="n">
        <x:v>248.80694580078125</x:v>
      </x:c>
      <x:c r="E56" s="103" t="n">
        <x:v>247.45716857910156</x:v>
      </x:c>
      <x:c r="F56" s="103" t="n">
        <x:v>145.79913330078125</x:v>
      </x:c>
      <x:c r="G56" s="103" t="n">
        <x:v>181.5150909423828</x:v>
      </x:c>
      <x:c r="H56" s="103" t="n">
        <x:v>461.4251403808594</x:v>
      </x:c>
      <x:c r="I56" s="103" t="n">
        <x:v>344.2481384277344</x:v>
      </x:c>
      <x:c r="J56" s="103" t="n">
        <x:v>927.4222412109375</x:v>
      </x:c>
      <x:c r="K56" s="103" t="n">
        <x:v>284.1492004394531</x:v>
      </x:c>
      <x:c r="L56" s="103" t="n">
        <x:v>76.62510681152344</x:v>
      </x:c>
      <x:c r="M56" s="103" t="n">
        <x:v>993.1376342773438</x:v>
      </x:c>
      <x:c r="N56" s="103" t="n">
        <x:v>75.36398315429688</x:v>
      </x:c>
      <x:c r="O56" s="103" t="n">
        <x:v>85.4504623413086</x:v>
      </x:c>
      <x:c r="P56" s="103" t="n">
        <x:v>77.44322204589844</x:v>
      </x:c>
      <x:c r="Q56" s="103" t="n">
        <x:v>459.2699890136719</x:v>
      </x:c>
      <x:c r="R56" s="103" t="n">
        <x:v>27.68000030517578</x:v>
      </x:c>
      <x:c r="S56" s="103" t="n">
        <x:v>118.83999633789062</x:v>
      </x:c>
      <x:c r="T56" s="74"/>
      <x:c r="U56" s="101" t="n">
        <x:f>B56/B55-1</x:f>
        <x:v>0.002630641382033616</x:v>
      </x:c>
      <x:c r="V56" s="101" t="n">
        <x:f>C56/C55-1</x:f>
        <x:v>0.0048802389046711525</x:v>
      </x:c>
      <x:c r="W56" s="101" t="n">
        <x:f>D56/D55-1</x:f>
        <x:v>0.006326488267638375</x:v>
      </x:c>
      <x:c r="X56" s="101" t="n">
        <x:f>E56/E55-1</x:f>
        <x:v>0.006777300704865263</x:v>
      </x:c>
      <x:c r="Y56" s="101" t="n">
        <x:f>F56/F55-1</x:f>
        <x:v>0.00996841381944824</x:v>
      </x:c>
      <x:c r="Z56" s="101" t="n">
        <x:f>G56/G55-1</x:f>
        <x:v>-0.007040829213523114</x:v>
      </x:c>
      <x:c r="AA56" s="101" t="n">
        <x:f>H56/H55-1</x:f>
        <x:v>0.045020326088263785</x:v>
      </x:c>
      <x:c r="AB56" s="101" t="n">
        <x:f>I56/I55-1</x:f>
        <x:v>0.019765711920276763</x:v>
      </x:c>
      <x:c r="AC56" s="101" t="n">
        <x:f>J56/J55-1</x:f>
        <x:v>-0.059416478527917205</x:v>
      </x:c>
      <x:c r="AD56" s="101" t="n">
        <x:f>K56/K55-1</x:f>
        <x:v>0.002551115996153097</x:v>
      </x:c>
      <x:c r="AE56" s="101" t="n">
        <x:f>L56/L55-1</x:f>
        <x:v>-0.0030839324133515866</x:v>
      </x:c>
      <x:c r="AF56" s="101" t="n">
        <x:f>M56/M55-1</x:f>
        <x:v>-0.005570286881538933</x:v>
      </x:c>
      <x:c r="AG56" s="101" t="n">
        <x:f>N56/N55-1</x:f>
        <x:v>0.00633665270701389</x:v>
      </x:c>
      <x:c r="AH56" s="101" t="n">
        <x:f>O56/O55-1</x:f>
        <x:v>0.0027519769370401015</x:v>
      </x:c>
      <x:c r="AI56" s="101" t="n">
        <x:f>P56/P55-1</x:f>
        <x:v>0.004531190019526177</x:v>
      </x:c>
      <x:c r="AJ56" s="101" t="n">
        <x:f>Q56/Q55-1</x:f>
        <x:v>-0.002519392047785618</x:v>
      </x:c>
      <x:c r="AK56" s="101" t="n">
        <x:f>R56/R55-1</x:f>
        <x:v>-0.0018030738509170474</x:v>
      </x:c>
      <x:c r="AL56" s="101" t="n">
        <x:f>S56/S55-1</x:f>
        <x:v>0.033121773441933344</x:v>
      </x:c>
      <x:c r="AM56" s="74"/>
      <x:c r="AN56" s="74"/>
    </x:row>
    <x:row r="57">
      <x:c r="A57" s="100" t="n">
        <x:v>46099</x:v>
      </x:c>
      <x:c r="B57" s="103" t="n">
        <x:v>656.3038330078125</x:v>
      </x:c>
      <x:c r="C57" s="103" t="n">
        <x:v>593.4986572265625</x:v>
      </x:c>
      <x:c r="D57" s="103" t="n">
        <x:v>244.79698181152344</x:v>
      </x:c>
      <x:c r="E57" s="103" t="n">
        <x:v>245.47337341308594</x:v>
      </x:c>
      <x:c r="F57" s="103" t="n">
        <x:v>144.28172302246094</x:v>
      </x:c>
      <x:c r="G57" s="103" t="n">
        <x:v>179.98858642578125</x:v>
      </x:c>
      <x:c r="H57" s="103" t="n">
        <x:v>461.46514892578125</x:v>
      </x:c>
      <x:c r="I57" s="103" t="n">
        <x:v>337.8702392578125</x:v>
      </x:c>
      <x:c r="J57" s="103" t="n">
        <x:v>915.1609497070312</x:v>
      </x:c>
      <x:c r="K57" s="103" t="n">
        <x:v>284.9910583496094</x:v>
      </x:c>
      <x:c r="L57" s="103" t="n">
        <x:v>75.034912109375</x:v>
      </x:c>
      <x:c r="M57" s="103" t="n">
        <x:v>976.9468383789062</x:v>
      </x:c>
      <x:c r="N57" s="103" t="n">
        <x:v>75.3244400024414</x:v>
      </x:c>
      <x:c r="O57" s="103" t="n">
        <x:v>84.97167205810547</x:v>
      </x:c>
      <x:c r="P57" s="103" t="n">
        <x:v>77.0453872680664</x:v>
      </x:c>
      <x:c r="Q57" s="103" t="n">
        <x:v>444.739990234375</x:v>
      </x:c>
      <x:c r="R57" s="103" t="n">
        <x:v>27.850000381469727</x:v>
      </x:c>
      <x:c r="S57" s="103" t="n">
        <x:v>121.66999816894531</x:v>
      </x:c>
      <x:c r="T57" s="74"/>
      <x:c r="U57" s="101" t="n">
        <x:f>B57/B56-1</x:f>
        <x:v>-0.013953630828001051</x:v>
      </x:c>
      <x:c r="V57" s="101" t="n">
        <x:f>C57/C56-1</x:f>
        <x:v>-0.013939679228373136</x:v>
      </x:c>
      <x:c r="W57" s="101" t="n">
        <x:f>D57/D56-1</x:f>
        <x:v>-0.01611676867119527</x:v>
      </x:c>
      <x:c r="X57" s="101" t="n">
        <x:f>E57/E56-1</x:f>
        <x:v>-0.008016721347805622</x:v>
      </x:c>
      <x:c r="Y57" s="101" t="n">
        <x:f>F57/F56-1</x:f>
        <x:v>-0.01040753977041775</x:v>
      </x:c>
      <x:c r="Z57" s="101" t="n">
        <x:f>G57/G56-1</x:f>
        <x:v>-0.008409793966310586</x:v>
      </x:c>
      <x:c r="AA57" s="101" t="n">
        <x:f>H57/H56-1</x:f>
        <x:v>0.0000867064696319364</x:v>
      </x:c>
      <x:c r="AB57" s="101" t="n">
        <x:f>I57/I56-1</x:f>
        <x:v>-0.018527040404782702</x:v>
      </x:c>
      <x:c r="AC57" s="101" t="n">
        <x:f>J57/J56-1</x:f>
        <x:v>-0.013220829692305647</x:v>
      </x:c>
      <x:c r="AD57" s="101" t="n">
        <x:f>K57/K56-1</x:f>
        <x:v>0.0029627319339777802</x:v>
      </x:c>
      <x:c r="AE57" s="101" t="n">
        <x:f>L57/L56-1</x:f>
        <x:v>-0.020752919875986264</x:v>
      </x:c>
      <x:c r="AF57" s="101" t="n">
        <x:f>M57/M56-1</x:f>
        <x:v>-0.016302670787638363</x:v>
      </x:c>
      <x:c r="AG57" s="101" t="n">
        <x:f>N57/N56-1</x:f>
        <x:v>-0.000524695619849469</x:v>
      </x:c>
      <x:c r="AH57" s="101" t="n">
        <x:f>O57/O56-1</x:f>
        <x:v>-0.005603132740121697</x:v>
      </x:c>
      <x:c r="AI57" s="101" t="n">
        <x:f>P57/P56-1</x:f>
        <x:v>-0.005137115519241231</x:v>
      </x:c>
      <x:c r="AJ57" s="101" t="n">
        <x:f>Q57/Q56-1</x:f>
        <x:v>-0.03163716142328721</x:v>
      </x:c>
      <x:c r="AK57" s="101" t="n">
        <x:f>R57/R56-1</x:f>
        <x:v>0.006141621185681734</x:v>
      </x:c>
      <x:c r="AL57" s="101" t="n">
        <x:f>S57/S56-1</x:f>
        <x:v>0.023813546939267072</x:v>
      </x:c>
      <x:c r="AM57" s="74"/>
      <x:c r="AN57" s="74"/>
    </x:row>
    <x:row r="58">
      <x:c r="A58" s="100" t="n">
        <x:v>46100</x:v>
      </x:c>
      <x:c r="B58" s="103" t="n">
        <x:v>654.6864013671875</x:v>
      </x:c>
      <x:c r="C58" s="103" t="n">
        <x:v>591.623046875</x:v>
      </x:c>
      <x:c r="D58" s="103" t="n">
        <x:v>246.3989715576172</x:v>
      </x:c>
      <x:c r="E58" s="103" t="n">
        <x:v>246.0914306640625</x:v>
      </x:c>
      <x:c r="F58" s="103" t="n">
        <x:v>144.16273498535156</x:v>
      </x:c>
      <x:c r="G58" s="103" t="n">
        <x:v>178.1527862548828</x:v>
      </x:c>
      <x:c r="H58" s="103" t="n">
        <x:v>444.01513671875</x:v>
      </x:c>
      <x:c r="I58" s="103" t="n">
        <x:v>337.0941467285156</x:v>
      </x:c>
      <x:c r="J58" s="103" t="n">
        <x:v>914.6127319335938</x:v>
      </x:c>
      <x:c r="K58" s="103" t="n">
        <x:v>285.2188415527344</x:v>
      </x:c>
      <x:c r="L58" s="103" t="n">
        <x:v>74.6200942993164</x:v>
      </x:c>
      <x:c r="M58" s="103" t="n">
        <x:v>971.822509765625</x:v>
      </x:c>
      <x:c r="N58" s="103" t="n">
        <x:v>75.52216339111328</x:v>
      </x:c>
      <x:c r="O58" s="103" t="n">
        <x:v>85.48954772949219</x:v>
      </x:c>
      <x:c r="P58" s="103" t="n">
        <x:v>77.29767608642578</x:v>
      </x:c>
      <x:c r="Q58" s="103" t="n">
        <x:v>426.4100036621094</x:v>
      </x:c>
      <x:c r="R58" s="103" t="n">
        <x:v>27.579999923706055</x:v>
      </x:c>
      <x:c r="S58" s="103" t="n">
        <x:v>117.36000061035156</x:v>
      </x:c>
      <x:c r="T58" s="74"/>
      <x:c r="U58" s="101" t="n">
        <x:f>B58/B57-1</x:f>
        <x:v>-0.002464455575723834</x:v>
      </x:c>
      <x:c r="V58" s="101" t="n">
        <x:f>C58/C57-1</x:f>
        <x:v>-0.003160260480330801</x:v>
      </x:c>
      <x:c r="W58" s="101" t="n">
        <x:f>D58/D57-1</x:f>
        <x:v>0.006544156444409088</x:v>
      </x:c>
      <x:c r="X58" s="101" t="n">
        <x:f>E58/E57-1</x:f>
        <x:v>0.002517817889504892</x:v>
      </x:c>
      <x:c r="Y58" s="101" t="n">
        <x:f>F58/F57-1</x:f>
        <x:v>-0.0008246923769468228</x:v>
      </x:c>
      <x:c r="Z58" s="101" t="n">
        <x:f>G58/G57-1</x:f>
        <x:v>-0.01019953657814543</x:v>
      </x:c>
      <x:c r="AA58" s="101" t="n">
        <x:f>H58/H57-1</x:f>
        <x:v>-0.03781436636689062</x:v>
      </x:c>
      <x:c r="AB58" s="101" t="n">
        <x:f>I58/I57-1</x:f>
        <x:v>-0.0022970135842733663</x:v>
      </x:c>
      <x:c r="AC58" s="101" t="n">
        <x:f>J58/J57-1</x:f>
        <x:v>-0.0005990397357021893</x:v>
      </x:c>
      <x:c r="AD58" s="101" t="n">
        <x:f>K58/K57-1</x:f>
        <x:v>0.0007992643855008197</x:v>
      </x:c>
      <x:c r="AE58" s="101" t="n">
        <x:f>L58/L57-1</x:f>
        <x:v>-0.00552833072495551</x:v>
      </x:c>
      <x:c r="AF58" s="101" t="n">
        <x:f>M58/M57-1</x:f>
        <x:v>-0.005245248167018213</x:v>
      </x:c>
      <x:c r="AG58" s="101" t="n">
        <x:f>N58/N57-1</x:f>
        <x:v>0.002624956636457787</x:v>
      </x:c>
      <x:c r="AH58" s="101" t="n">
        <x:f>O58/O57-1</x:f>
        <x:v>0.006094686132957161</x:v>
      </x:c>
      <x:c r="AI58" s="101" t="n">
        <x:f>P58/P57-1</x:f>
        <x:v>0.0032745479944382705</x:v>
      </x:c>
      <x:c r="AJ58" s="101" t="n">
        <x:f>Q58/Q57-1</x:f>
        <x:v>-0.041215062676522196</x:v>
      </x:c>
      <x:c r="AK58" s="101" t="n">
        <x:f>R58/R57-1</x:f>
        <x:v>-0.009694809840768204</x:v>
      </x:c>
      <x:c r="AL58" s="101" t="n">
        <x:f>S58/S57-1</x:f>
        <x:v>-0.035423667489573596</x:v>
      </x:c>
      <x:c r="AM58" s="74"/>
      <x:c r="AN58" s="74"/>
    </x:row>
    <x:row r="59">
      <x:c r="A59" s="100" t="n">
        <x:v>46101</x:v>
      </x:c>
      <x:c r="B59" s="103" t="n">
        <x:v>645.301025390625</x:v>
      </x:c>
      <x:c r="C59" s="103" t="n">
        <x:v>580.6888427734375</x:v>
      </x:c>
      <x:c r="D59" s="103" t="n">
        <x:v>241.01588439941406</x:v>
      </x:c>
      <x:c r="E59" s="103" t="n">
        <x:v>240.76805114746094</x:v>
      </x:c>
      <x:c r="F59" s="103" t="n">
        <x:v>141.9213409423828</x:v>
      </x:c>
      <x:c r="G59" s="103" t="n">
        <x:v>172.30613708496094</x:v>
      </x:c>
      <x:c r="H59" s="103" t="n">
        <x:v>422.65740966796875</x:v>
      </x:c>
      <x:c r="I59" s="103" t="n">
        <x:v>327.5919189453125</x:v>
      </x:c>
      <x:c r="J59" s="103" t="n">
        <x:v>903.8466796875</x:v>
      </x:c>
      <x:c r="K59" s="103" t="n">
        <x:v>283.8223571777344</x:v>
      </x:c>
      <x:c r="L59" s="103" t="n">
        <x:v>73.8299331665039</x:v>
      </x:c>
      <x:c r="M59" s="103" t="n">
        <x:v>969.3799438476562</x:v>
      </x:c>
      <x:c r="N59" s="103" t="n">
        <x:v>76.71841430664062</x:v>
      </x:c>
      <x:c r="O59" s="103" t="n">
        <x:v>83.86750793457031</x:v>
      </x:c>
      <x:c r="P59" s="103" t="n">
        <x:v>76.5796127319336</x:v>
      </x:c>
      <x:c r="Q59" s="103" t="n">
        <x:v>413.3800048828125</x:v>
      </x:c>
      <x:c r="R59" s="103" t="n">
        <x:v>27.68000030517578</x:v>
      </x:c>
      <x:c r="S59" s="103" t="n">
        <x:v>121.43000030517578</x:v>
      </x:c>
      <x:c r="T59" s="74"/>
      <x:c r="U59" s="101" t="n">
        <x:f>B59/B58-1</x:f>
        <x:v>-0.014335681872974515</x:v>
      </x:c>
      <x:c r="V59" s="101" t="n">
        <x:f>C59/C58-1</x:f>
        <x:v>-0.018481707498242073</x:v>
      </x:c>
      <x:c r="W59" s="101" t="n">
        <x:f>D59/D58-1</x:f>
        <x:v>-0.02184703582232428</x:v>
      </x:c>
      <x:c r="X59" s="101" t="n">
        <x:f>E59/E58-1</x:f>
        <x:v>-0.021631714286989845</x:v>
      </x:c>
      <x:c r="Y59" s="101" t="n">
        <x:f>F59/F58-1</x:f>
        <x:v>-0.015547665929038446</x:v>
      </x:c>
      <x:c r="Z59" s="101" t="n">
        <x:f>G59/G58-1</x:f>
        <x:v>-0.03281817417975763</x:v>
      </x:c>
      <x:c r="AA59" s="101" t="n">
        <x:f>H59/H58-1</x:f>
        <x:v>-0.04810134899592344</x:v>
      </x:c>
      <x:c r="AB59" s="101" t="n">
        <x:f>I59/I58-1</x:f>
        <x:v>-0.028188646630093794</x:v>
      </x:c>
      <x:c r="AC59" s="101" t="n">
        <x:f>J59/J58-1</x:f>
        <x:v>-0.011771159388228813</x:v>
      </x:c>
      <x:c r="AD59" s="101" t="n">
        <x:f>K59/K58-1</x:f>
        <x:v>-0.00489618556543292</x:v>
      </x:c>
      <x:c r="AE59" s="101" t="n">
        <x:f>L59/L58-1</x:f>
        <x:v>-0.010589119998200558</x:v>
      </x:c>
      <x:c r="AF59" s="101" t="n">
        <x:f>M59/M58-1</x:f>
        <x:v>-0.0025133868514300994</x:v>
      </x:c>
      <x:c r="AG59" s="101" t="n">
        <x:f>N59/N58-1</x:f>
        <x:v>0.015839733156639335</x:v>
      </x:c>
      <x:c r="AH59" s="101" t="n">
        <x:f>O59/O58-1</x:f>
        <x:v>-0.018973545164309047</x:v>
      </x:c>
      <x:c r="AI59" s="101" t="n">
        <x:f>P59/P58-1</x:f>
        <x:v>-0.00928958528700563</x:v>
      </x:c>
      <x:c r="AJ59" s="101" t="n">
        <x:f>Q59/Q58-1</x:f>
        <x:v>-0.0305574415876555</x:v>
      </x:c>
      <x:c r="AK59" s="101" t="n">
        <x:f>R59/R58-1</x:f>
        <x:v>0.0036258296499767084</x:v>
      </x:c>
      <x:c r="AL59" s="101" t="n">
        <x:f>S59/S58-1</x:f>
        <x:v>0.03467961548787879</x:v>
      </x:c>
      <x:c r="AM59" s="74"/>
      <x:c r="AN59" s="74"/>
    </x:row>
    <x:row r="60">
      <x:c r="A60" s="100" t="n">
        <x:v>46104</x:v>
      </x:c>
      <x:c r="B60" s="103" t="n">
        <x:v>652.07666015625</x:v>
      </x:c>
      <x:c r="C60" s="103" t="n">
        <x:v>587.3545532226562</x:v>
      </x:c>
      <x:c r="D60" s="103" t="n">
        <x:v>246.21986389160156</x:v>
      </x:c>
      <x:c r="E60" s="103" t="n">
        <x:v>243.75872802734375</x:v>
      </x:c>
      <x:c r="F60" s="103" t="n">
        <x:v>142.61558532714844</x:v>
      </x:c>
      <x:c r="G60" s="103" t="n">
        <x:v>175.23944091796875</x:v>
      </x:c>
      <x:c r="H60" s="103" t="n">
        <x:v>404.1180419921875</x:v>
      </x:c>
      <x:c r="I60" s="103" t="n">
        <x:v>336.755859375</x:v>
      </x:c>
      <x:c r="J60" s="103" t="n">
        <x:v>907.6845703125</x:v>
      </x:c>
      <x:c r="K60" s="103" t="n">
        <x:v>287.14031982421875</x:v>
      </x:c>
      <x:c r="L60" s="103" t="n">
        <x:v>74.18550872802734</x:v>
      </x:c>
      <x:c r="M60" s="103" t="n">
        <x:v>962.7999267578125</x:v>
      </x:c>
      <x:c r="N60" s="103" t="n">
        <x:v>77.39068603515625</x:v>
      </x:c>
      <x:c r="O60" s="103" t="n">
        <x:v>84.4146957397461</x:v>
      </x:c>
      <x:c r="P60" s="103" t="n">
        <x:v>77.08419799804688</x:v>
      </x:c>
      <x:c r="Q60" s="103" t="n">
        <x:v>404.0400085449219</x:v>
      </x:c>
      <x:c r="R60" s="103" t="n">
        <x:v>27.559999465942383</x:v>
      </x:c>
      <x:c r="S60" s="103" t="n">
        <x:v>110.55999755859375</x:v>
      </x:c>
      <x:c r="T60" s="74"/>
      <x:c r="U60" s="101" t="n">
        <x:f>B60/B59-1</x:f>
        <x:v>0.010499959707213291</x:v>
      </x:c>
      <x:c r="V60" s="101" t="n">
        <x:f>C60/C59-1</x:f>
        <x:v>0.011478971108489944</x:v>
      </x:c>
      <x:c r="W60" s="101" t="n">
        <x:f>D60/D59-1</x:f>
        <x:v>0.021591852774165643</x:v>
      </x:c>
      <x:c r="X60" s="101" t="n">
        <x:f>E60/E59-1</x:f>
        <x:v>0.012421402530899517</x:v>
      </x:c>
      <x:c r="Y60" s="101" t="n">
        <x:f>F60/F59-1</x:f>
        <x:v>0.004891754687178951</x:v>
      </x:c>
      <x:c r="Z60" s="101" t="n">
        <x:f>G60/G59-1</x:f>
        <x:v>0.017023791970691482</x:v>
      </x:c>
      <x:c r="AA60" s="101" t="n">
        <x:f>H60/H59-1</x:f>
        <x:v>-0.043863817956830364</x:v>
      </x:c>
      <x:c r="AB60" s="101" t="n">
        <x:f>I60/I59-1</x:f>
        <x:v>0.027973646172930522</x:v>
      </x:c>
      <x:c r="AC60" s="101" t="n">
        <x:f>J60/J59-1</x:f>
        <x:v>0.004246174391354662</x:v>
      </x:c>
      <x:c r="AD60" s="101" t="n">
        <x:f>K60/K59-1</x:f>
        <x:v>0.011690279368677725</x:v>
      </x:c>
      <x:c r="AE60" s="101" t="n">
        <x:f>L60/L59-1</x:f>
        <x:v>0.004816143619167823</x:v>
      </x:c>
      <x:c r="AF60" s="101" t="n">
        <x:f>M60/M59-1</x:f>
        <x:v>-0.006787861799292472</x:v>
      </x:c>
      <x:c r="AG60" s="101" t="n">
        <x:f>N60/N59-1</x:f>
        <x:v>0.008762847024295528</x:v>
      </x:c>
      <x:c r="AH60" s="101" t="n">
        <x:f>O60/O59-1</x:f>
        <x:v>0.006524431435385836</x:v>
      </x:c>
      <x:c r="AI60" s="101" t="n">
        <x:f>P60/P59-1</x:f>
        <x:v>0.006589028699839128</x:v>
      </x:c>
      <x:c r="AJ60" s="101" t="n">
        <x:f>Q60/Q59-1</x:f>
        <x:v>-0.02259421410703788</x:v>
      </x:c>
      <x:c r="AK60" s="101" t="n">
        <x:f>R60/R59-1</x:f>
        <x:v>-0.004335290386935475</x:v>
      </x:c>
      <x:c r="AL60" s="101" t="n">
        <x:f>S60/S59-1</x:f>
        <x:v>-0.08951661631609753</x:v>
      </x:c>
      <x:c r="AM60" s="74"/>
      <x:c r="AN60" s="74"/>
    </x:row>
    <x:row r="61">
      <x:c r="A61" s="100" t="n">
        <x:v>46105</x:v>
      </x:c>
      <x:c r="B61" s="103" t="n">
        <x:v>649.8877563476562</x:v>
      </x:c>
      <x:c r="C61" s="103" t="n">
        <x:v>583.3389282226562</x:v>
      </x:c>
      <x:c r="D61" s="103" t="n">
        <x:v>247.5432586669922</x:v>
      </x:c>
      <x:c r="E61" s="103" t="n">
        <x:v>244.77552795410156</x:v>
      </x:c>
      <x:c r="F61" s="103" t="n">
        <x:v>143.7164306640625</x:v>
      </x:c>
      <x:c r="G61" s="103" t="n">
        <x:v>174.80044555664062</x:v>
      </x:c>
      <x:c r="H61" s="103" t="n">
        <x:v>395.3031311035156</x:v>
      </x:c>
      <x:c r="I61" s="103" t="n">
        <x:v>341.53179931640625</x:v>
      </x:c>
      <x:c r="J61" s="103" t="n">
        <x:v>900.1782836914062</x:v>
      </x:c>
      <x:c r="K61" s="103" t="n">
        <x:v>289.6065368652344</x:v>
      </x:c>
      <x:c r="L61" s="103" t="n">
        <x:v>73.75092315673828</x:v>
      </x:c>
      <x:c r="M61" s="103" t="n">
        <x:v>970.8654174804688</x:v>
      </x:c>
      <x:c r="N61" s="103" t="n">
        <x:v>78.70558166503906</x:v>
      </x:c>
      <x:c r="O61" s="103" t="n">
        <x:v>84.04338836669922</x:v>
      </x:c>
      <x:c r="P61" s="103" t="n">
        <x:v>76.82220458984375</x:v>
      </x:c>
      <x:c r="Q61" s="103" t="n">
        <x:v>404.1300048828125</x:v>
      </x:c>
      <x:c r="R61" s="103" t="n">
        <x:v>27.649999618530273</x:v>
      </x:c>
      <x:c r="S61" s="103" t="n">
        <x:v>114.54000091552734</x:v>
      </x:c>
      <x:c r="T61" s="74"/>
      <x:c r="U61" s="101" t="n">
        <x:f>B61/B60-1</x:f>
        <x:v>-0.0033568197458091475</x:v>
      </x:c>
      <x:c r="V61" s="101" t="n">
        <x:f>C61/C60-1</x:f>
        <x:v>-0.006836798962342794</x:v>
      </x:c>
      <x:c r="W61" s="101" t="n">
        <x:f>D61/D60-1</x:f>
        <x:v>0.005374849756123901</x:v>
      </x:c>
      <x:c r="X61" s="101" t="n">
        <x:f>E61/E60-1</x:f>
        <x:v>0.0041713375147074405</x:v>
      </x:c>
      <x:c r="Y61" s="101" t="n">
        <x:f>F61/F60-1</x:f>
        <x:v>0.00771896938464911</x:v>
      </x:c>
      <x:c r="Z61" s="101" t="n">
        <x:f>G61/G60-1</x:f>
        <x:v>-0.0025051173356209766</x:v>
      </x:c>
      <x:c r="AA61" s="101" t="n">
        <x:f>H61/H60-1</x:f>
        <x:v>-0.021812713050911703</x:v>
      </x:c>
      <x:c r="AB61" s="101" t="n">
        <x:f>I61/I60-1</x:f>
        <x:v>0.014182202947470968</x:v>
      </x:c>
      <x:c r="AC61" s="101" t="n">
        <x:f>J61/J60-1</x:f>
        <x:v>-0.008269708295811862</x:v>
      </x:c>
      <x:c r="AD61" s="101" t="n">
        <x:f>K61/K60-1</x:f>
        <x:v>0.00858889146089048</x:v>
      </x:c>
      <x:c r="AE61" s="101" t="n">
        <x:f>L61/L60-1</x:f>
        <x:v>-0.00585809248653002</x:v>
      </x:c>
      <x:c r="AF61" s="101" t="n">
        <x:f>M61/M60-1</x:f>
        <x:v>0.008377120207950561</x:v>
      </x:c>
      <x:c r="AG61" s="101" t="n">
        <x:f>N61/N60-1</x:f>
        <x:v>0.01699036017442057</x:v>
      </x:c>
      <x:c r="AH61" s="101" t="n">
        <x:f>O61/O60-1</x:f>
        <x:v>-0.004398610571216488</x:v>
      </x:c>
      <x:c r="AI61" s="101" t="n">
        <x:f>P61/P60-1</x:f>
        <x:v>-0.0033987952785052844</x:v>
      </x:c>
      <x:c r="AJ61" s="101" t="n">
        <x:f>Q61/Q60-1</x:f>
        <x:v>0.00022274115430986896</x:v>
      </x:c>
      <x:c r="AK61" s="101" t="n">
        <x:f>R61/R60-1</x:f>
        <x:v>0.003265607922057878</x:v>
      </x:c>
      <x:c r="AL61" s="101" t="n">
        <x:f>S61/S60-1</x:f>
        <x:v>0.03599858397992728</x:v>
      </x:c>
      <x:c r="AM61" s="74"/>
      <x:c r="AN61" s="74"/>
    </x:row>
    <x:row r="62">
      <x:c r="A62" s="100" t="n">
        <x:v>46106</x:v>
      </x:c>
      <x:c r="B62" s="103" t="n">
        <x:v>653.5093994140625</x:v>
      </x:c>
      <x:c r="C62" s="103" t="n">
        <x:v>587.1747436523438</x:v>
      </x:c>
      <x:c r="D62" s="103" t="n">
        <x:v>250.5681610107422</x:v>
      </x:c>
      <x:c r="E62" s="103" t="n">
        <x:v>246.41043090820312</x:v>
      </x:c>
      <x:c r="F62" s="103" t="n">
        <x:v>144.361083984375</x:v>
      </x:c>
      <x:c r="G62" s="103" t="n">
        <x:v>178.2725067138672</x:v>
      </x:c>
      <x:c r="H62" s="103" t="n">
        <x:v>381.8708190917969</x:v>
      </x:c>
      <x:c r="I62" s="103" t="n">
        <x:v>346.00927734375</x:v>
      </x:c>
      <x:c r="J62" s="103" t="n">
        <x:v>913.4264526367188</x:v>
      </x:c>
      <x:c r="K62" s="103" t="n">
        <x:v>292.59771728515625</x:v>
      </x:c>
      <x:c r="L62" s="103" t="n">
        <x:v>74.32378387451172</x:v>
      </x:c>
      <x:c r="M62" s="103" t="n">
        <x:v>971.9022827148438</x:v>
      </x:c>
      <x:c r="N62" s="103" t="n">
        <x:v>79.34819793701172</x:v>
      </x:c>
      <x:c r="O62" s="103" t="n">
        <x:v>84.85440826416016</x:v>
      </x:c>
      <x:c r="P62" s="103" t="n">
        <x:v>77.06478881835938</x:v>
      </x:c>
      <x:c r="Q62" s="103" t="n">
        <x:v>416.2900085449219</x:v>
      </x:c>
      <x:c r="R62" s="103" t="n">
        <x:v>27.700000762939453</x:v>
      </x:c>
      <x:c r="S62" s="103" t="n">
        <x:v>113.38999938964844</x:v>
      </x:c>
      <x:c r="T62" s="74"/>
      <x:c r="U62" s="101" t="n">
        <x:f>B62/B61-1</x:f>
        <x:v>0.005572720875308912</x:v>
      </x:c>
      <x:c r="V62" s="101" t="n">
        <x:f>C62/C61-1</x:f>
        <x:v>0.006575620525403059</x:v>
      </x:c>
      <x:c r="W62" s="101" t="n">
        <x:f>D62/D61-1</x:f>
        <x:v>0.012219691863308846</x:v>
      </x:c>
      <x:c r="X62" s="101" t="n">
        <x:f>E62/E61-1</x:f>
        <x:v>0.0066791928415659285</x:v>
      </x:c>
      <x:c r="Y62" s="101" t="n">
        <x:f>F62/F61-1</x:f>
        <x:v>0.004485592338564048</x:v>
      </x:c>
      <x:c r="Z62" s="101" t="n">
        <x:f>G62/G61-1</x:f>
        <x:v>0.019862999468737152</x:v>
      </x:c>
      <x:c r="AA62" s="101" t="n">
        <x:f>H62/H61-1</x:f>
        <x:v>-0.03397977641669958</x:v>
      </x:c>
      <x:c r="AB62" s="101" t="n">
        <x:f>I62/I61-1</x:f>
        <x:v>0.013109988693016827</x:v>
      </x:c>
      <x:c r="AC62" s="101" t="n">
        <x:f>J62/J61-1</x:f>
        <x:v>0.014717272328527153</x:v>
      </x:c>
      <x:c r="AD62" s="101" t="n">
        <x:f>K62/K61-1</x:f>
        <x:v>0.010328428537211387</x:v>
      </x:c>
      <x:c r="AE62" s="101" t="n">
        <x:f>L62/L61-1</x:f>
        <x:v>0.007767505724043167</x:v>
      </x:c>
      <x:c r="AF62" s="101" t="n">
        <x:f>M62/M61-1</x:f>
        <x:v>0.0010679803973920876</x:v>
      </x:c>
      <x:c r="AG62" s="101" t="n">
        <x:f>N62/N61-1</x:f>
        <x:v>0.008164811927920734</x:v>
      </x:c>
      <x:c r="AH62" s="101" t="n">
        <x:f>O62/O61-1</x:f>
        <x:v>0.009650014275034646</x:v>
      </x:c>
      <x:c r="AI62" s="101" t="n">
        <x:f>P62/P61-1</x:f>
        <x:v>0.003157735837064246</x:v>
      </x:c>
      <x:c r="AJ62" s="101" t="n">
        <x:f>Q62/Q61-1</x:f>
        <x:v>0.030089336389747867</x:v>
      </x:c>
      <x:c r="AK62" s="101" t="n">
        <x:f>R62/R61-1</x:f>
        <x:v>0.001808359678083793</x:v>
      </x:c>
      <x:c r="AL62" s="101" t="n">
        <x:f>S62/S61-1</x:f>
        <x:v>-0.01004017388411782</x:v>
      </x:c>
      <x:c r="AM62" s="74"/>
      <x:c r="AN62" s="74"/>
    </x:row>
    <x:row r="63">
      <x:c r="A63" s="100" t="n">
        <x:v>46107</x:v>
      </x:c>
      <x:c r="B63" s="103" t="n">
        <x:v>641.8385620117188</x:v>
      </x:c>
      <x:c r="C63" s="103" t="n">
        <x:v>573.1600952148438</x:v>
      </x:c>
      <x:c r="D63" s="103" t="n">
        <x:v>246.20993041992188</x:v>
      </x:c>
      <x:c r="E63" s="103" t="n">
        <x:v>237.46836853027344</x:v>
      </x:c>
      <x:c r="F63" s="103" t="n">
        <x:v>141.7229766845703</x:v>
      </x:c>
      <x:c r="G63" s="103" t="n">
        <x:v>170.8494873046875</x:v>
      </x:c>
      <x:c r="H63" s="103" t="n">
        <x:v>355.256103515625</x:v>
      </x:c>
      <x:c r="I63" s="103" t="n">
        <x:v>324.4775695800781</x:v>
      </x:c>
      <x:c r="J63" s="103" t="n">
        <x:v>894.1771850585938</x:v>
      </x:c>
      <x:c r="K63" s="103" t="n">
        <x:v>288.8736267089844</x:v>
      </x:c>
      <x:c r="L63" s="103" t="n">
        <x:v>73.77067565917969</x:v>
      </x:c>
      <x:c r="M63" s="103" t="n">
        <x:v>976.677734375</x:v>
      </x:c>
      <x:c r="N63" s="103" t="n">
        <x:v>78.12227630615234</x:v>
      </x:c>
      <x:c r="O63" s="103" t="n">
        <x:v>84.14110565185547</x:v>
      </x:c>
      <x:c r="P63" s="103" t="n">
        <x:v>76.5796127319336</x:v>
      </x:c>
      <x:c r="Q63" s="103" t="n">
        <x:v>400.6400146484375</x:v>
      </x:c>
      <x:c r="R63" s="103" t="n">
        <x:v>27.809999465942383</x:v>
      </x:c>
      <x:c r="S63" s="103" t="n">
        <x:v>117.26000213623047</x:v>
      </x:c>
      <x:c r="T63" s="74"/>
      <x:c r="U63" s="101" t="n">
        <x:f>B63/B62-1</x:f>
        <x:v>-0.01785871391108962</x:v>
      </x:c>
      <x:c r="V63" s="101" t="n">
        <x:f>C63/C62-1</x:f>
        <x:v>-0.023867934697473725</x:v>
      </x:c>
      <x:c r="W63" s="101" t="n">
        <x:f>D63/D62-1</x:f>
        <x:v>-0.01739339337144863</x:v>
      </x:c>
      <x:c r="X63" s="101" t="n">
        <x:f>E63/E62-1</x:f>
        <x:v>-0.03628930132937813</x:v>
      </x:c>
      <x:c r="Y63" s="101" t="n">
        <x:f>F63/F62-1</x:f>
        <x:v>-0.01827436610333455</x:v>
      </x:c>
      <x:c r="Z63" s="101" t="n">
        <x:f>G63/G62-1</x:f>
        <x:v>-0.04163861015929882</x:v>
      </x:c>
      <x:c r="AA63" s="101" t="n">
        <x:f>H63/H62-1</x:f>
        <x:v>-0.06969559925911495</x:v>
      </x:c>
      <x:c r="AB63" s="101" t="n">
        <x:f>I63/I62-1</x:f>
        <x:v>-0.062228700712786855</x:v>
      </x:c>
      <x:c r="AC63" s="101" t="n">
        <x:f>J63/J62-1</x:f>
        <x:v>-0.021073691836446806</x:v>
      </x:c>
      <x:c r="AD63" s="101" t="n">
        <x:f>K63/K62-1</x:f>
        <x:v>-0.012727681578398986</x:v>
      </x:c>
      <x:c r="AE63" s="101" t="n">
        <x:f>L63/L62-1</x:f>
        <x:v>-0.0074418737381011235</x:v>
      </x:c>
      <x:c r="AF63" s="101" t="n">
        <x:f>M63/M62-1</x:f>
        <x:v>0.004913510077182659</x:v>
      </x:c>
      <x:c r="AG63" s="101" t="n">
        <x:f>N63/N62-1</x:f>
        <x:v>-0.015449898834911657</x:v>
      </x:c>
      <x:c r="AH63" s="101" t="n">
        <x:f>O63/O62-1</x:f>
        <x:v>-0.008406193937315565</x:v>
      </x:c>
      <x:c r="AI63" s="101" t="n">
        <x:f>P63/P62-1</x:f>
        <x:v>-0.006295690857848646</x:v>
      </x:c>
      <x:c r="AJ63" s="101" t="n">
        <x:f>Q63/Q62-1</x:f>
        <x:v>-0.0375939695290467</x:v>
      </x:c>
      <x:c r="AK63" s="101" t="n">
        <x:f>R63/R62-1</x:f>
        <x:v>0.0039710722012000765</x:v>
      </x:c>
      <x:c r="AL63" s="101" t="n">
        <x:f>S63/S62-1</x:f>
        <x:v>0.03413001823276596</x:v>
      </x:c>
      <x:c r="AM63" s="74"/>
      <x:c r="AN63" s="74"/>
    </x:row>
    <x:row r="64">
      <x:c r="A64" s="100" t="n">
        <x:v>46108</x:v>
      </x:c>
      <x:c r="B64" s="103" t="n">
        <x:v>630.8939819335938</x:v>
      </x:c>
      <x:c r="C64" s="103" t="n">
        <x:v>561.9624633789062</x:v>
      </x:c>
      <x:c r="D64" s="103" t="n">
        <x:v>241.89151000976562</x:v>
      </x:c>
      <x:c r="E64" s="103" t="n">
        <x:v>235.02598571777344</x:v>
      </x:c>
      <x:c r="F64" s="103" t="n">
        <x:v>139.91796875</x:v>
      </x:c>
      <x:c r="G64" s="103" t="n">
        <x:v>167.13795471191406</x:v>
      </x:c>
      <x:c r="H64" s="103" t="n">
        <x:v>357.0151062011719</x:v>
      </x:c>
      <x:c r="I64" s="103" t="n">
        <x:v>325.10443115234375</x:v>
      </x:c>
      <x:c r="J64" s="103" t="n">
        <x:v>875.4761962890625</x:v>
      </x:c>
      <x:c r="K64" s="103" t="n">
        <x:v>280.13787841796875</x:v>
      </x:c>
      <x:c r="L64" s="103" t="n">
        <x:v>74.77811431884766</x:v>
      </x:c>
      <x:c r="M64" s="103" t="n">
        <x:v>980.8749389648438</x:v>
      </x:c>
      <x:c r="N64" s="103" t="n">
        <x:v>76.31307983398438</x:v>
      </x:c>
      <x:c r="O64" s="103" t="n">
        <x:v>83.68184661865234</x:v>
      </x:c>
      <x:c r="P64" s="103" t="n">
        <x:v>76.38555145263672</x:v>
      </x:c>
      <x:c r="Q64" s="103" t="n">
        <x:v>414.70001220703125</x:v>
      </x:c>
      <x:c r="R64" s="103" t="n">
        <x:v>27.84000015258789</x:v>
      </x:c>
      <x:c r="S64" s="103" t="n">
        <x:v>124.19999694824219</x:v>
      </x:c>
      <x:c r="T64" s="74"/>
      <x:c r="U64" s="101" t="n">
        <x:f>B64/B63-1</x:f>
        <x:v>-0.017051920414101196</x:v>
      </x:c>
      <x:c r="V64" s="101" t="n">
        <x:f>C64/C63-1</x:f>
        <x:v>-0.019536656388718376</x:v>
      </x:c>
      <x:c r="W64" s="101" t="n">
        <x:f>D64/D63-1</x:f>
        <x:v>-0.017539586655952455</x:v>
      </x:c>
      <x:c r="X64" s="101" t="n">
        <x:f>E64/E63-1</x:f>
        <x:v>-0.010285086925960973</x:v>
      </x:c>
      <x:c r="Y64" s="101" t="n">
        <x:f>F64/F63-1</x:f>
        <x:v>-0.012736170074861497</x:v>
      </x:c>
      <x:c r="Z64" s="101" t="n">
        <x:f>G64/G63-1</x:f>
        <x:v>-0.021723990228629808</x:v>
      </x:c>
      <x:c r="AA64" s="101" t="n">
        <x:f>H64/H63-1</x:f>
        <x:v>0.004951365136699248</x:v>
      </x:c>
      <x:c r="AB64" s="101" t="n">
        <x:f>I64/I63-1</x:f>
        <x:v>0.0019319103415280647</x:v>
      </x:c>
      <x:c r="AC64" s="101" t="n">
        <x:f>J64/J63-1</x:f>
        <x:v>-0.0209141868994408</x:v>
      </x:c>
      <x:c r="AD64" s="101" t="n">
        <x:f>K64/K63-1</x:f>
        <x:v>-0.03024072633607411</x:v>
      </x:c>
      <x:c r="AE64" s="101" t="n">
        <x:f>L64/L63-1</x:f>
        <x:v>0.013656356684630833</x:v>
      </x:c>
      <x:c r="AF64" s="101" t="n">
        <x:f>M64/M63-1</x:f>
        <x:v>0.004297430403212399</x:v>
      </x:c>
      <x:c r="AG64" s="101" t="n">
        <x:f>N64/N63-1</x:f>
        <x:v>-0.023158522225823708</x:v>
      </x:c>
      <x:c r="AH64" s="101" t="n">
        <x:f>O64/O63-1</x:f>
        <x:v>-0.005458200598211338</x:v>
      </x:c>
      <x:c r="AI64" s="101" t="n">
        <x:f>P64/P63-1</x:f>
        <x:v>-0.0025341115262124125</x:v>
      </x:c>
      <x:c r="AJ64" s="101" t="n">
        <x:f>Q64/Q63-1</x:f>
        <x:v>0.035093842463368</x:v>
      </x:c>
      <x:c r="AK64" s="101" t="n">
        <x:f>R64/R63-1</x:f>
        <x:v>0.0010787733628778717</x:v>
      </x:c>
      <x:c r="AL64" s="101" t="n">
        <x:f>S64/S63-1</x:f>
        <x:v>0.05918467239962144</x:v>
      </x:c>
      <x:c r="AM64" s="74"/>
      <x:c r="AN64" s="74"/>
    </x:row>
    <x:row r="65">
      <x:c r="A65" s="100" t="n">
        <x:v>46111</x:v>
      </x:c>
      <x:c r="B65" s="103" t="n">
        <x:v>628.78466796875</x:v>
      </x:c>
      <x:c r="C65" s="103" t="n">
        <x:v>557.6671752929688</x:v>
      </x:c>
      <x:c r="D65" s="103" t="n">
        <x:v>238.41883850097656</x:v>
      </x:c>
      <x:c r="E65" s="103" t="n">
        <x:v>230.05152893066406</x:v>
      </x:c>
      <x:c r="F65" s="103" t="n">
        <x:v>137.33938598632812</x:v>
      </x:c>
      <x:c r="G65" s="103" t="n">
        <x:v>164.79331970214844</x:v>
      </x:c>
      <x:c r="H65" s="103" t="n">
        <x:v>321.75048828125</x:v>
      </x:c>
      <x:c r="I65" s="103" t="n">
        <x:v>314.91571044921875</x:v>
      </x:c>
      <x:c r="J65" s="103" t="n">
        <x:v>883.83984375</x:v>
      </x:c>
      <x:c r="K65" s="103" t="n">
        <x:v>281.0589904785156</x:v>
      </x:c>
      <x:c r="L65" s="103" t="n">
        <x:v>75.33122253417969</x:v>
      </x:c>
      <x:c r="M65" s="103" t="n">
        <x:v>993.556396484375</x:v>
      </x:c>
      <x:c r="N65" s="103" t="n">
        <x:v>75.92750549316406</x:v>
      </x:c>
      <x:c r="O65" s="103" t="n">
        <x:v>84.79579162597656</x:v>
      </x:c>
      <x:c r="P65" s="103" t="n">
        <x:v>76.4728775024414</x:v>
      </x:c>
      <x:c r="Q65" s="103" t="n">
        <x:v>414.5799865722656</x:v>
      </x:c>
      <x:c r="R65" s="103" t="n">
        <x:v>27.979999542236328</x:v>
      </x:c>
      <x:c r="S65" s="103" t="n">
        <x:v>129.8300018310547</x:v>
      </x:c>
      <x:c r="T65" s="74"/>
      <x:c r="U65" s="101" t="n">
        <x:f>B65/B64-1</x:f>
        <x:v>-0.003343373094761515</x:v>
      </x:c>
      <x:c r="V65" s="101" t="n">
        <x:f>C65/C64-1</x:f>
        <x:v>-0.007643371872404492</x:v>
      </x:c>
      <x:c r="W65" s="101" t="n">
        <x:f>D65/D64-1</x:f>
        <x:v>-0.014356318287685466</x:v>
      </x:c>
      <x:c r="X65" s="101" t="n">
        <x:f>E65/E64-1</x:f>
        <x:v>-0.02116556078646925</x:v>
      </x:c>
      <x:c r="Y65" s="101" t="n">
        <x:f>F65/F64-1</x:f>
        <x:v>-0.018429246698679513</x:v>
      </x:c>
      <x:c r="Z65" s="101" t="n">
        <x:f>G65/G64-1</x:f>
        <x:v>-0.014028142284060685</x:v>
      </x:c>
      <x:c r="AA65" s="101" t="n">
        <x:f>H65/H64-1</x:f>
        <x:v>-0.09877626270539619</x:v>
      </x:c>
      <x:c r="AB65" s="101" t="n">
        <x:f>I65/I64-1</x:f>
        <x:v>-0.031339839530980074</x:v>
      </x:c>
      <x:c r="AC65" s="101" t="n">
        <x:f>J65/J64-1</x:f>
        <x:v>0.009553255127197069</x:v>
      </x:c>
      <x:c r="AD65" s="101" t="n">
        <x:f>K65/K64-1</x:f>
        <x:v>0.0032880668110599753</x:v>
      </x:c>
      <x:c r="AE65" s="101" t="n">
        <x:f>L65/L64-1</x:f>
        <x:v>0.007396659040820763</x:v>
      </x:c>
      <x:c r="AF65" s="101" t="n">
        <x:f>M65/M64-1</x:f>
        <x:v>0.012928720080170875</x:v>
      </x:c>
      <x:c r="AG65" s="101" t="n">
        <x:f>N65/N64-1</x:f>
        <x:v>-0.005052532824767586</x:v>
      </x:c>
      <x:c r="AH65" s="101" t="n">
        <x:f>O65/O64-1</x:f>
        <x:v>0.01331166856774324</x:v>
      </x:c>
      <x:c r="AI65" s="101" t="n">
        <x:f>P65/P64-1</x:f>
        <x:v>0.0011432273269484927</x:v>
      </x:c>
      <x:c r="AJ65" s="101" t="n">
        <x:f>Q65/Q64-1</x:f>
        <x:v>-0.0002894276132928697</x:v>
      </x:c>
      <x:c r="AK65" s="101" t="n">
        <x:f>R65/R64-1</x:f>
        <x:v>0.005028713681074493</x:v>
      </x:c>
      <x:c r="AL65" s="101" t="n">
        <x:f>S65/S64-1</x:f>
        <x:v>0.04533015314934907</x:v>
      </x:c>
      <x:c r="AM65" s="74"/>
      <x:c r="AN65" s="74"/>
    </x:row>
    <x:row r="66">
      <x:c r="A66" s="100" t="n">
        <x:v>46112</x:v>
      </x:c>
      <x:c r="B66" s="103" t="n">
        <x:v>647.0620727539062</x:v>
      </x:c>
      <x:c r="C66" s="103" t="n">
        <x:v>576.54638671875</x:v>
      </x:c>
      <x:c r="D66" s="103" t="n">
        <x:v>246.7671356201172</x:v>
      </x:c>
      <x:c r="E66" s="103" t="n">
        <x:v>239.24282836914062</x:v>
      </x:c>
      <x:c r="F66" s="103" t="n">
        <x:v>141.0188446044922</x:v>
      </x:c>
      <x:c r="G66" s="103" t="n">
        <x:v>174.0022735595703</x:v>
      </x:c>
      <x:c r="H66" s="103" t="n">
        <x:v>337.7880554199219</x:v>
      </x:c>
      <x:c r="I66" s="103" t="n">
        <x:v>336.25836181640625</x:v>
      </x:c>
      <x:c r="J66" s="103" t="n">
        <x:v>916.8756103515625</x:v>
      </x:c>
      <x:c r="K66" s="103" t="n">
        <x:v>291.3497314453125</x:v>
      </x:c>
      <x:c r="L66" s="103" t="n">
        <x:v>75.11393737792969</x:v>
      </x:c>
      <x:c r="M66" s="103" t="n">
        <x:v>993.4067993164062</x:v>
      </x:c>
      <x:c r="N66" s="103" t="n">
        <x:v>78.70558166503906</x:v>
      </x:c>
      <x:c r="O66" s="103" t="n">
        <x:v>84.70784759521484</x:v>
      </x:c>
      <x:c r="P66" s="103" t="n">
        <x:v>77.20063018798828</x:v>
      </x:c>
      <x:c r="Q66" s="103" t="n">
        <x:v>430.2900085449219</x:v>
      </x:c>
      <x:c r="R66" s="103" t="n">
        <x:v>27.780000686645508</x:v>
      </x:c>
      <x:c r="S66" s="103" t="n">
        <x:v>127.25</x:v>
      </x:c>
      <x:c r="T66" s="74"/>
      <x:c r="U66" s="101" t="n">
        <x:f>B66/B65-1</x:f>
        <x:v>0.029067828330166412</x:v>
      </x:c>
      <x:c r="V66" s="101" t="n">
        <x:f>C66/C65-1</x:f>
        <x:v>0.03385390473424077</x:v>
      </x:c>
      <x:c r="W66" s="101" t="n">
        <x:f>D66/D65-1</x:f>
        <x:v>0.03501525790339932</x:v>
      </x:c>
      <x:c r="X66" s="101" t="n">
        <x:f>E66/E65-1</x:f>
        <x:v>0.03995322039892524</x:v>
      </x:c>
      <x:c r="Y66" s="101" t="n">
        <x:f>F66/F65-1</x:f>
        <x:v>0.026790993652253237</x:v>
      </x:c>
      <x:c r="Z66" s="101" t="n">
        <x:f>G66/G65-1</x:f>
        <x:v>0.055881839591958915</x:v>
      </x:c>
      <x:c r="AA66" s="101" t="n">
        <x:f>H66/H65-1</x:f>
        <x:v>0.049844732868448816</x:v>
      </x:c>
      <x:c r="AB66" s="101" t="n">
        <x:f>I66/I65-1</x:f>
        <x:v>0.06777258377088513</x:v>
      </x:c>
      <x:c r="AC66" s="101" t="n">
        <x:f>J66/J65-1</x:f>
        <x:v>0.03737754847235286</x:v>
      </x:c>
      <x:c r="AD66" s="101" t="n">
        <x:f>K66/K65-1</x:f>
        <x:v>0.03661416754282243</x:v>
      </x:c>
      <x:c r="AE66" s="101" t="n">
        <x:f>L66/L65-1</x:f>
        <x:v>-0.002884397052648535</x:v>
      </x:c>
      <x:c r="AF66" s="101" t="n">
        <x:f>M66/M65-1</x:f>
        <x:v>-0.0001505673643671379</x:v>
      </x:c>
      <x:c r="AG66" s="101" t="n">
        <x:f>N66/N65-1</x:f>
        <x:v>0.03658853473231938</x:v>
      </x:c>
      <x:c r="AH66" s="101" t="n">
        <x:f>O66/O65-1</x:f>
        <x:v>-0.001037127304025054</x:v>
      </x:c>
      <x:c r="AI66" s="101" t="n">
        <x:f>P66/P65-1</x:f>
        <x:v>0.009516480997117549</x:v>
      </x:c>
      <x:c r="AJ66" s="101" t="n">
        <x:f>Q66/Q65-1</x:f>
        <x:v>0.037893826237359374</x:v>
      </x:c>
      <x:c r="AK66" s="101" t="n">
        <x:f>R66/R65-1</x:f>
        <x:v>-0.00714792204656467</x:v>
      </x:c>
      <x:c r="AL66" s="101" t="n">
        <x:f>S66/S65-1</x:f>
        <x:v>-0.019872154314624413</x:v>
      </x:c>
      <x:c r="AM66" s="74"/>
      <x:c r="AN66" s="74"/>
    </x:row>
    <x:row r="67">
      <x:c r="A67" s="100" t="n">
        <x:v>46113</x:v>
      </x:c>
      <x:c r="B67" s="103" t="n">
        <x:v>651.9373779296875</x:v>
      </x:c>
      <x:c r="C67" s="103" t="n">
        <x:v>583.6685791015625</x:v>
      </x:c>
      <x:c r="D67" s="103" t="n">
        <x:v>248.3193817138672</x:v>
      </x:c>
      <x:c r="E67" s="103" t="n">
        <x:v>244.4764862060547</x:v>
      </x:c>
      <x:c r="F67" s="103" t="n">
        <x:v>143.56765747070312</x:v>
      </x:c>
      <x:c r="G67" s="103" t="n">
        <x:v>175.3491973876953</x:v>
      </x:c>
      <x:c r="H67" s="103" t="n">
        <x:v>367.7934265136719</x:v>
      </x:c>
      <x:c r="I67" s="103" t="n">
        <x:v>339.7806091308594</x:v>
      </x:c>
      <x:c r="J67" s="103" t="n">
        <x:v>951.5162353515625</x:v>
      </x:c>
      <x:c r="K67" s="103" t="n">
        <x:v>292.5580749511719</x:v>
      </x:c>
      <x:c r="L67" s="103" t="n">
        <x:v>75.14356231689453</x:v>
      </x:c>
      <x:c r="M67" s="103" t="n">
        <x:v>993.536376953125</x:v>
      </x:c>
      <x:c r="N67" s="103" t="n">
        <x:v>79.65467071533203</x:v>
      </x:c>
      <x:c r="O67" s="103" t="n">
        <x:v>84.62445831298828</x:v>
      </x:c>
      <x:c r="P67" s="103" t="n">
        <x:v>77.38980865478516</x:v>
      </x:c>
      <x:c r="Q67" s="103" t="n">
        <x:v>437.82000732421875</x:v>
      </x:c>
      <x:c r="R67" s="103" t="n">
        <x:v>27.729999542236328</x:v>
      </x:c>
      <x:c r="S67" s="103" t="n">
        <x:v>124.08999633789062</x:v>
      </x:c>
      <x:c r="T67" s="74"/>
      <x:c r="U67" s="101" t="n">
        <x:f>B67/B66-1</x:f>
        <x:v>0.007534524709556623</x:v>
      </x:c>
      <x:c r="V67" s="101" t="n">
        <x:f>C67/C66-1</x:f>
        <x:v>0.012353199234057088</x:v>
      </x:c>
      <x:c r="W67" s="101" t="n">
        <x:f>D67/D66-1</x:f>
        <x:v>0.006290327477560087</x:v>
      </x:c>
      <x:c r="X67" s="101" t="n">
        <x:f>E67/E66-1</x:f>
        <x:v>0.021875923606950343</x:v>
      </x:c>
      <x:c r="Y67" s="101" t="n">
        <x:f>F67/F66-1</x:f>
        <x:v>0.01807427137386819</x:v>
      </x:c>
      <x:c r="Z67" s="101" t="n">
        <x:f>G67/G66-1</x:f>
        <x:v>0.007740840395765725</x:v>
      </x:c>
      <x:c r="AA67" s="101" t="n">
        <x:f>H67/H66-1</x:f>
        <x:v>0.08882898791802685</x:v>
      </x:c>
      <x:c r="AB67" s="101" t="n">
        <x:f>I67/I66-1</x:f>
        <x:v>0.010474824463625465</x:v>
      </x:c>
      <x:c r="AC67" s="101" t="n">
        <x:f>J67/J66-1</x:f>
        <x:v>0.03778116094365025</x:v>
      </x:c>
      <x:c r="AD67" s="101" t="n">
        <x:f>K67/K66-1</x:f>
        <x:v>0.004147398728892249</x:v>
      </x:c>
      <x:c r="AE67" s="101" t="n">
        <x:f>L67/L66-1</x:f>
        <x:v>0.00039440002746471414</x:v>
      </x:c>
      <x:c r="AF67" s="101" t="n">
        <x:f>M67/M66-1</x:f>
        <x:v>0.00013043763824449606</x:v>
      </x:c>
      <x:c r="AG67" s="101" t="n">
        <x:f>N67/N66-1</x:f>
        <x:v>0.012058726080345528</x:v>
      </x:c>
      <x:c r="AH67" s="101" t="n">
        <x:f>O67/O66-1</x:f>
        <x:v>-0.0009844339644308198</x:v>
      </x:c>
      <x:c r="AI67" s="101" t="n">
        <x:f>P67/P66-1</x:f>
        <x:v>0.002450478271177392</x:v>
      </x:c>
      <x:c r="AJ67" s="101" t="n">
        <x:f>Q67/Q66-1</x:f>
        <x:v>0.017499822514495555</x:v>
      </x:c>
      <x:c r="AK67" s="101" t="n">
        <x:f>R67/R66-1</x:f>
        <x:v>-0.0017998971624654247</x:v>
      </x:c>
      <x:c r="AL67" s="101" t="n">
        <x:f>S67/S66-1</x:f>
        <x:v>-0.02483303467276521</x:v>
      </x:c>
      <x:c r="AM67" s="74"/>
      <x:c r="AN67" s="74"/>
    </x:row>
    <x:row r="68">
      <x:c r="A68" s="100" t="n">
        <x:v>46114</x:v>
      </x:c>
      <x:c r="B68" s="103" t="n">
        <x:v>652.5244140625</x:v>
      </x:c>
      <x:c r="C68" s="103" t="n">
        <x:v>584.3378295898438</x:v>
      </x:c>
      <x:c r="D68" s="103" t="n">
        <x:v>250.040771484375</x:v>
      </x:c>
      <x:c r="E68" s="103" t="n">
        <x:v>245.08457946777344</x:v>
      </x:c>
      <x:c r="F68" s="103" t="n">
        <x:v>144.0238800048828</x:v>
      </x:c>
      <x:c r="G68" s="103" t="n">
        <x:v>176.98544311523438</x:v>
      </x:c>
      <x:c r="H68" s="103" t="n">
        <x:v>366.18365478515625</x:v>
      </x:c>
      <x:c r="I68" s="103" t="n">
        <x:v>337.3428955078125</x:v>
      </x:c>
      <x:c r="J68" s="103" t="n">
        <x:v>932.6358032226562</x:v>
      </x:c>
      <x:c r="K68" s="103" t="n">
        <x:v>291.7855224609375</x:v>
      </x:c>
      <x:c r="L68" s="103" t="n">
        <x:v>75.77568817138672</x:v>
      </x:c>
      <x:c r="M68" s="103" t="n">
        <x:v>1011.880615234375</x:v>
      </x:c>
      <x:c r="N68" s="103" t="n">
        <x:v>79.68433380126953</x:v>
      </x:c>
      <x:c r="O68" s="103" t="n">
        <x:v>85.1444091796875</x:v>
      </x:c>
      <x:c r="P68" s="103" t="n">
        <x:v>77.5750503540039</x:v>
      </x:c>
      <x:c r="Q68" s="103" t="n">
        <x:v>429.4100036621094</x:v>
      </x:c>
      <x:c r="R68" s="103" t="n">
        <x:v>27.860000610351562</x:v>
      </x:c>
      <x:c r="S68" s="103" t="n">
        <x:v>137.9199981689453</x:v>
      </x:c>
      <x:c r="T68" s="74"/>
      <x:c r="U68" s="101" t="n">
        <x:f>B68/B67-1</x:f>
        <x:v>0.0009004486514896382</x:v>
      </x:c>
      <x:c r="V68" s="101" t="n">
        <x:f>C68/C67-1</x:f>
        <x:v>0.0011466275764089318</x:v>
      </x:c>
      <x:c r="W68" s="101" t="n">
        <x:f>D68/D67-1</x:f>
        <x:v>0.006932160343775973</x:v>
      </x:c>
      <x:c r="X68" s="101" t="n">
        <x:f>E68/E67-1</x:f>
        <x:v>0.0024873282136681496</x:v>
      </x:c>
      <x:c r="Y68" s="101" t="n">
        <x:f>F68/F67-1</x:f>
        <x:v>0.003177752860338945</x:v>
      </x:c>
      <x:c r="Z68" s="101" t="n">
        <x:f>G68/G67-1</x:f>
        <x:v>0.009331355671513775</x:v>
      </x:c>
      <x:c r="AA68" s="101" t="n">
        <x:f>H68/H67-1</x:f>
        <x:v>-0.0043768365948644306</x:v>
      </x:c>
      <x:c r="AB68" s="101" t="n">
        <x:f>I68/I67-1</x:f>
        <x:v>-0.007174375339671135</x:v>
      </x:c>
      <x:c r="AC68" s="101" t="n">
        <x:f>J68/J67-1</x:f>
        <x:v>-0.019842469762936132</x:v>
      </x:c>
      <x:c r="AD68" s="101" t="n">
        <x:f>K68/K67-1</x:f>
        <x:v>-0.002640680795986672</x:v>
      </x:c>
      <x:c r="AE68" s="101" t="n">
        <x:f>L68/L67-1</x:f>
        <x:v>0.0084122423132722</x:v>
      </x:c>
      <x:c r="AF68" s="101" t="n">
        <x:f>M68/M67-1</x:f>
        <x:v>0.01846357990183134</x:v>
      </x:c>
      <x:c r="AG68" s="101" t="n">
        <x:f>N68/N67-1</x:f>
        <x:v>0.00037239606505323763</x:v>
      </x:c>
      <x:c r="AH68" s="101" t="n">
        <x:f>O68/O67-1</x:f>
        <x:v>0.006144215006684606</x:v>
      </x:c>
      <x:c r="AI68" s="101" t="n">
        <x:f>P68/P67-1</x:f>
        <x:v>0.0023936187779589613</x:v>
      </x:c>
      <x:c r="AJ68" s="101" t="n">
        <x:f>Q68/Q67-1</x:f>
        <x:v>-0.019208815315471695</x:v>
      </x:c>
      <x:c r="AK68" s="101" t="n">
        <x:f>R68/R67-1</x:f>
        <x:v>0.004688102064957622</x:v>
      </x:c>
      <x:c r="AL68" s="101" t="n">
        <x:f>S68/S67-1</x:f>
        <x:v>0.11145138398905519</x:v>
      </x:c>
      <x:c r="AM68" s="74"/>
      <x:c r="AN68" s="74"/>
    </x:row>
    <x:row r="69">
      <x:c r="A69" s="100" t="n">
        <x:v>46118</x:v>
      </x:c>
      <x:c r="B69" s="103" t="n">
        <x:v>655.6088256835938</x:v>
      </x:c>
      <x:c r="C69" s="103" t="n">
        <x:v>587.85400390625</x:v>
      </x:c>
      <x:c r="D69" s="103" t="n">
        <x:v>251.10546875</x:v>
      </x:c>
      <x:c r="E69" s="103" t="n">
        <x:v>246.91885375976562</x:v>
      </x:c>
      <x:c r="F69" s="103" t="n">
        <x:v>145.04539489746094</x:v>
      </x:c>
      <x:c r="G69" s="103" t="n">
        <x:v>177.23487854003906</x:v>
      </x:c>
      <x:c r="H69" s="103" t="n">
        <x:v>377.701904296875</x:v>
      </x:c>
      <x:c r="I69" s="103" t="n">
        <x:v>340.04925537109375</x:v>
      </x:c>
      <x:c r="J69" s="103" t="n">
        <x:v>924.1426391601562</x:v>
      </x:c>
      <x:c r="K69" s="103" t="n">
        <x:v>294.125</x:v>
      </x:c>
      <x:c r="L69" s="103" t="n">
        <x:v>76.26953125</x:v>
      </x:c>
      <x:c r="M69" s="103" t="n">
        <x:v>1015.4596557617188</x:v>
      </x:c>
      <x:c r="N69" s="103" t="n">
        <x:v>80.92012786865234</x:v>
      </x:c>
      <x:c r="O69" s="103" t="n">
        <x:v>85.0070571899414</x:v>
      </x:c>
      <x:c r="P69" s="103" t="n">
        <x:v>77.71155548095703</x:v>
      </x:c>
      <x:c r="Q69" s="103" t="n">
        <x:v>427.6499938964844</x:v>
      </x:c>
      <x:c r="R69" s="103" t="n">
        <x:v>27.829999923706055</x:v>
      </x:c>
      <x:c r="S69" s="103" t="n">
        <x:v>138.94000244140625</x:v>
      </x:c>
      <x:c r="T69" s="74"/>
      <x:c r="U69" s="101" t="n">
        <x:f>B69/B68-1</x:f>
        <x:v>0.004726890756302504</x:v>
      </x:c>
      <x:c r="V69" s="101" t="n">
        <x:f>C69/C68-1</x:f>
        <x:v>0.006017365534718655</x:v>
      </x:c>
      <x:c r="W69" s="101" t="n">
        <x:f>D69/D68-1</x:f>
        <x:v>0.00425809462714577</x:v>
      </x:c>
      <x:c r="X69" s="101" t="n">
        <x:f>E69/E68-1</x:f>
        <x:v>0.007484250114697222</x:v>
      </x:c>
      <x:c r="Y69" s="101" t="n">
        <x:f>F69/F68-1</x:f>
        <x:v>0.007092677218135668</x:v>
      </x:c>
      <x:c r="Z69" s="101" t="n">
        <x:f>G69/G68-1</x:f>
        <x:v>0.0014093555967893412</x:v>
      </x:c>
      <x:c r="AA69" s="101" t="n">
        <x:f>H69/H68-1</x:f>
        <x:v>0.031454843385832154</x:v>
      </x:c>
      <x:c r="AB69" s="101" t="n">
        <x:f>I69/I68-1</x:f>
        <x:v>0.00802257850786292</x:v>
      </x:c>
      <x:c r="AC69" s="101" t="n">
        <x:f>J69/J68-1</x:f>
        <x:v>-0.009106624507822292</x:v>
      </x:c>
      <x:c r="AD69" s="101" t="n">
        <x:f>K69/K68-1</x:f>
        <x:v>0.008017798550562727</x:v>
      </x:c>
      <x:c r="AE69" s="101" t="n">
        <x:f>L69/L68-1</x:f>
        <x:v>0.006517170487403856</x:v>
      </x:c>
      <x:c r="AF69" s="101" t="n">
        <x:f>M69/M68-1</x:f>
        <x:v>0.003537018570629158</x:v>
      </x:c>
      <x:c r="AG69" s="101" t="n">
        <x:f>N69/N68-1</x:f>
        <x:v>0.015508620182040467</x:v>
      </x:c>
      <x:c r="AH69" s="101" t="n">
        <x:f>O69/O68-1</x:f>
        <x:v>-0.0016131651046662476</x:v>
      </x:c>
      <x:c r="AI69" s="101" t="n">
        <x:f>P69/P68-1</x:f>
        <x:v>0.001759652444055071</x:v>
      </x:c>
      <x:c r="AJ69" s="101" t="n">
        <x:f>Q69/Q68-1</x:f>
        <x:v>-0.004098669687746526</x:v>
      </x:c>
      <x:c r="AK69" s="101" t="n">
        <x:f>R69/R68-1</x:f>
        <x:v>-0.001076837257295682</x:v>
      </x:c>
      <x:c r="AL69" s="101" t="n">
        <x:f>S69/S68-1</x:f>
        <x:v>0.007395622723337603</x:v>
      </x:c>
      <x:c r="AM69" s="74"/>
      <x:c r="AN69" s="74"/>
    </x:row>
    <x:row r="70">
      <x:c r="A70" s="100" t="n">
        <x:v>46119</x:v>
      </x:c>
      <x:c r="B70" s="103" t="n">
        <x:v>655.8972778320312</x:v>
      </x:c>
      <x:c r="C70" s="103" t="n">
        <x:v>587.9439086914062</x:v>
      </x:c>
      <x:c r="D70" s="103" t="n">
        <x:v>251.65272521972656</x:v>
      </x:c>
      <x:c r="E70" s="103" t="n">
        <x:v>248.50389099121094</x:v>
      </x:c>
      <x:c r="F70" s="103" t="n">
        <x:v>145.1049041748047</x:v>
      </x:c>
      <x:c r="G70" s="103" t="n">
        <x:v>177.69383239746094</x:v>
      </x:c>
      <x:c r="H70" s="103" t="n">
        <x:v>377.52191162109375</x:v>
      </x:c>
      <x:c r="I70" s="103" t="n">
        <x:v>343.5914611816406</x:v>
      </x:c>
      <x:c r="J70" s="103" t="n">
        <x:v>928.159912109375</x:v>
      </x:c>
      <x:c r="K70" s="103" t="n">
        <x:v>296.0662536621094</x:v>
      </x:c>
      <x:c r="L70" s="103" t="n">
        <x:v>74.97566223144531</x:v>
      </x:c>
      <x:c r="M70" s="103" t="n">
        <x:v>1010.1359252929688</x:v>
      </x:c>
      <x:c r="N70" s="103" t="n">
        <x:v>80.8212661743164</x:v>
      </x:c>
      <x:c r="O70" s="103" t="n">
        <x:v>84.99724578857422</x:v>
      </x:c>
      <x:c r="P70" s="103" t="n">
        <x:v>77.73106384277344</x:v>
      </x:c>
      <x:c r="Q70" s="103" t="n">
        <x:v>431.80999755859375</x:v>
      </x:c>
      <x:c r="R70" s="103" t="n">
        <x:v>27.75</x:v>
      </x:c>
      <x:c r="S70" s="103" t="n">
        <x:v>138.0800018310547</x:v>
      </x:c>
      <x:c r="T70" s="74"/>
      <x:c r="U70" s="101" t="n">
        <x:f>B70/B69-1</x:f>
        <x:v>0.00043997599961653755</x:v>
      </x:c>
      <x:c r="V70" s="101" t="n">
        <x:f>C70/C69-1</x:f>
        <x:v>0.00015293726768694782</x:v>
      </x:c>
      <x:c r="W70" s="101" t="n">
        <x:f>D70/D69-1</x:f>
        <x:v>0.002179388893642109</x:v>
      </x:c>
      <x:c r="X70" s="101" t="n">
        <x:f>E70/E69-1</x:f>
        <x:v>0.006419263686471943</x:v>
      </x:c>
      <x:c r="Y70" s="101" t="n">
        <x:f>F70/F69-1</x:f>
        <x:v>0.00041028036350843067</x:v>
      </x:c>
      <x:c r="Z70" s="101" t="n">
        <x:f>G70/G69-1</x:f>
        <x:v>0.0025895233556876285</x:v>
      </x:c>
      <x:c r="AA70" s="101" t="n">
        <x:f>H70/H69-1</x:f>
        <x:v>-0.00047654691102583246</x:v>
      </x:c>
      <x:c r="AB70" s="101" t="n">
        <x:f>I70/I69-1</x:f>
        <x:v>0.010416743323496735</x:v>
      </x:c>
      <x:c r="AC70" s="101" t="n">
        <x:f>J70/J69-1</x:f>
        <x:v>0.0043470269404186634</x:v>
      </x:c>
      <x:c r="AD70" s="101" t="n">
        <x:f>K70/K69-1</x:f>
        <x:v>0.006600097448735687</x:v>
      </x:c>
      <x:c r="AE70" s="101" t="n">
        <x:f>L70/L69-1</x:f>
        <x:v>-0.016964428617157523</x:v>
      </x:c>
      <x:c r="AF70" s="101" t="n">
        <x:f>M70/M69-1</x:f>
        <x:v>-0.005242680433972136</x:v>
      </x:c>
      <x:c r="AG70" s="101" t="n">
        <x:f>N70/N69-1</x:f>
        <x:v>-0.0012217194527474051</x:v>
      </x:c>
      <x:c r="AH70" s="101" t="n">
        <x:f>O70/O69-1</x:f>
        <x:v>-0.0001154186686554981</x:v>
      </x:c>
      <x:c r="AI70" s="101" t="n">
        <x:f>P70/P69-1</x:f>
        <x:v>0.00025103553384919763</x:v>
      </x:c>
      <x:c r="AJ70" s="101" t="n">
        <x:f>Q70/Q69-1</x:f>
        <x:v>0.009727589667910319</x:v>
      </x:c>
      <x:c r="AK70" s="101" t="n">
        <x:f>R70/R69-1</x:f>
        <x:v>-0.0028745930264235664</x:v>
      </x:c>
      <x:c r="AL70" s="101" t="n">
        <x:f>S70/S69-1</x:f>
        <x:v>-0.006189726466387824</x:v>
      </x:c>
      <x:c r="AM70" s="74"/>
      <x:c r="AN70" s="74"/>
    </x:row>
    <x:row r="71">
      <x:c r="A71" s="100" t="n">
        <x:v>46120</x:v>
      </x:c>
      <x:c r="B71" s="103" t="n">
        <x:v>672.6027221679688</x:v>
      </x:c>
      <x:c r="C71" s="103" t="n">
        <x:v>605.4246826171875</x:v>
      </x:c>
      <x:c r="D71" s="103" t="n">
        <x:v>259.1751403808594</x:v>
      </x:c>
      <x:c r="E71" s="103" t="n">
        <x:v>258.8316650390625</x:v>
      </x:c>
      <x:c r="F71" s="103" t="n">
        <x:v>150.40090942382812</x:v>
      </x:c>
      <x:c r="G71" s="103" t="n">
        <x:v>181.66476440429688</x:v>
      </x:c>
      <x:c r="H71" s="103" t="n">
        <x:v>406.6674499511719</x:v>
      </x:c>
      <x:c r="I71" s="103" t="n">
        <x:v>364.06842041015625</x:v>
      </x:c>
      <x:c r="J71" s="103" t="n">
        <x:v>950.300048828125</x:v>
      </x:c>
      <x:c r="K71" s="103" t="n">
        <x:v>306.5888366699219</x:v>
      </x:c>
      <x:c r="L71" s="103" t="n">
        <x:v>76.33867645263672</x:v>
      </x:c>
      <x:c r="M71" s="103" t="n">
        <x:v>1027.1441650390625</x:v>
      </x:c>
      <x:c r="N71" s="103" t="n">
        <x:v>83.6982192993164</x:v>
      </x:c>
      <x:c r="O71" s="103" t="n">
        <x:v>85.27193450927734</x:v>
      </x:c>
      <x:c r="P71" s="103" t="n">
        <x:v>78.1893310546875</x:v>
      </x:c>
      <x:c r="Q71" s="103" t="n">
        <x:v>434.5299987792969</x:v>
      </x:c>
      <x:c r="R71" s="103" t="n">
        <x:v>27.530000686645508</x:v>
      </x:c>
      <x:c r="S71" s="103" t="n">
        <x:v>124.58000183105469</x:v>
      </x:c>
      <x:c r="T71" s="74"/>
      <x:c r="U71" s="101" t="n">
        <x:f>B71/B70-1</x:f>
        <x:v>0.0254696046172882</x:v>
      </x:c>
      <x:c r="V71" s="101" t="n">
        <x:f>C71/C70-1</x:f>
        <x:v>0.029732043596962132</x:v>
      </x:c>
      <x:c r="W71" s="101" t="n">
        <x:f>D71/D70-1</x:f>
        <x:v>0.029892047282876533</x:v>
      </x:c>
      <x:c r="X71" s="101" t="n">
        <x:f>E71/E70-1</x:f>
        <x:v>0.041559808205243964</x:v>
      </x:c>
      <x:c r="Y71" s="101" t="n">
        <x:f>F71/F70-1</x:f>
        <x:v>0.036497768832426614</x:v>
      </x:c>
      <x:c r="Z71" s="101" t="n">
        <x:f>G71/G70-1</x:f>
        <x:v>0.02234704465123949</x:v>
      </x:c>
      <x:c r="AA71" s="101" t="n">
        <x:f>H71/H70-1</x:f>
        <x:v>0.07720224292393008</x:v>
      </x:c>
      <x:c r="AB71" s="101" t="n">
        <x:f>I71/I70-1</x:f>
        <x:v>0.059596822220475465</x:v>
      </x:c>
      <x:c r="AC71" s="101" t="n">
        <x:f>J71/J70-1</x:f>
        <x:v>0.023853795482756235</x:v>
      </x:c>
      <x:c r="AD71" s="101" t="n">
        <x:f>K71/K70-1</x:f>
        <x:v>0.03554131170863384</x:v>
      </x:c>
      <x:c r="AE71" s="101" t="n">
        <x:f>L71/L70-1</x:f>
        <x:v>0.01817942223683011</x:v>
      </x:c>
      <x:c r="AF71" s="101" t="n">
        <x:f>M71/M70-1</x:f>
        <x:v>0.01683757534032937</x:v>
      </x:c>
      <x:c r="AG71" s="101" t="n">
        <x:f>N71/N70-1</x:f>
        <x:v>0.03559648668204418</x:v>
      </x:c>
      <x:c r="AH71" s="101" t="n">
        <x:f>O71/O70-1</x:f>
        <x:v>0.0032317367245804363</x:v>
      </x:c>
      <x:c r="AI71" s="101" t="n">
        <x:f>P71/P70-1</x:f>
        <x:v>0.00589554792201219</x:v>
      </x:c>
      <x:c r="AJ71" s="101" t="n">
        <x:f>Q71/Q70-1</x:f>
        <x:v>0.00629906958171822</x:v>
      </x:c>
      <x:c r="AK71" s="101" t="n">
        <x:f>R71/R70-1</x:f>
        <x:v>-0.00792790318394565</x:v>
      </x:c>
      <x:c r="AL71" s="101" t="n">
        <x:f>S71/S70-1</x:f>
        <x:v>-0.0977694077417357</x:v>
      </x:c>
      <x:c r="AM71" s="74"/>
      <x:c r="AN71" s="74"/>
    </x:row>
    <x:row r="72">
      <x:c r="A72" s="100" t="n">
        <x:v>46121</x:v>
      </x:c>
      <x:c r="B72" s="103" t="n">
        <x:v>676.4829711914062</x:v>
      </x:c>
      <x:c r="C72" s="103" t="n">
        <x:v>609.5202026367188</x:v>
      </x:c>
      <x:c r="D72" s="103" t="n">
        <x:v>260.65771484375</x:v>
      </x:c>
      <x:c r="E72" s="103" t="n">
        <x:v>261.593017578125</x:v>
      </x:c>
      <x:c r="F72" s="103" t="n">
        <x:v>151.57119750976562</x:v>
      </x:c>
      <x:c r="G72" s="103" t="n">
        <x:v>183.49058532714844</x:v>
      </x:c>
      <x:c r="H72" s="103" t="n">
        <x:v>421.4451904296875</x:v>
      </x:c>
      <x:c r="I72" s="103" t="n">
        <x:v>363.6604919433594</x:v>
      </x:c>
      <x:c r="J72" s="103" t="n">
        <x:v>952.18408203125</x:v>
      </x:c>
      <x:c r="K72" s="103" t="n">
        <x:v>308.938232421875</x:v>
      </x:c>
      <x:c r="L72" s="103" t="n">
        <x:v>77.21771240234375</x:v>
      </x:c>
      <x:c r="M72" s="103" t="n">
        <x:v>1028.8988037109375</x:v>
      </x:c>
      <x:c r="N72" s="103" t="n">
        <x:v>85.04275512695312</x:v>
      </x:c>
      <x:c r="O72" s="103" t="n">
        <x:v>85.05610656738281</x:v>
      </x:c>
      <x:c r="P72" s="103" t="n">
        <x:v>78.27708435058594</x:v>
      </x:c>
      <x:c r="Q72" s="103" t="n">
        <x:v>437.9100036621094</x:v>
      </x:c>
      <x:c r="R72" s="103" t="n">
        <x:v>27.479999542236328</x:v>
      </x:c>
      <x:c r="S72" s="103" t="n">
        <x:v>126.95999908447266</x:v>
      </x:c>
      <x:c r="T72" s="74"/>
      <x:c r="U72" s="101" t="n">
        <x:f>B72/B71-1</x:f>
        <x:v>0.005769005826991691</x:v>
      </x:c>
      <x:c r="V72" s="101" t="n">
        <x:f>C72/C71-1</x:f>
        <x:v>0.006764706060259584</x:v>
      </x:c>
      <x:c r="W72" s="101" t="n">
        <x:f>D72/D71-1</x:f>
        <x:v>0.005720357518518071</x:v>
      </x:c>
      <x:c r="X72" s="101" t="n">
        <x:f>E72/E71-1</x:f>
        <x:v>0.010668526737815265</x:v>
      </x:c>
      <x:c r="Y72" s="101" t="n">
        <x:f>F72/F71-1</x:f>
        <x:v>0.007781123734030393</x:v>
      </x:c>
      <x:c r="Z72" s="101" t="n">
        <x:f>G72/G71-1</x:f>
        <x:v>0.010050495641456214</x:v>
      </x:c>
      <x:c r="AA72" s="101" t="n">
        <x:f>H72/H71-1</x:f>
        <x:v>0.03633863610252064</x:v>
      </x:c>
      <x:c r="AB72" s="101" t="n">
        <x:f>I72/I71-1</x:f>
        <x:v>-0.0011204719880326675</x:v>
      </x:c>
      <x:c r="AC72" s="101" t="n">
        <x:f>J72/J71-1</x:f>
        <x:v>0.001982566669809449</x:v>
      </x:c>
      <x:c r="AD72" s="101" t="n">
        <x:f>K72/K71-1</x:f>
        <x:v>0.0076630179280876565</x:v>
      </x:c>
      <x:c r="AE72" s="101" t="n">
        <x:f>L72/L71-1</x:f>
        <x:v>0.011514948785527057</x:v>
      </x:c>
      <x:c r="AF72" s="101" t="n">
        <x:f>M72/M71-1</x:f>
        <x:v>0.0017082691326082422</x:v>
      </x:c>
      <x:c r="AG72" s="101" t="n">
        <x:f>N72/N71-1</x:f>
        <x:v>0.016064091194443186</x:v>
      </x:c>
      <x:c r="AH72" s="101" t="n">
        <x:f>O72/O71-1</x:f>
        <x:v>-0.0025310548322443616</x:v>
      </x:c>
      <x:c r="AI72" s="101" t="n">
        <x:f>P72/P71-1</x:f>
        <x:v>0.0011223180287482926</x:v>
      </x:c>
      <x:c r="AJ72" s="101" t="n">
        <x:f>Q72/Q71-1</x:f>
        <x:v>0.007778530578574028</x:v>
      </x:c>
      <x:c r="AK72" s="101" t="n">
        <x:f>R72/R71-1</x:f>
        <x:v>-0.0018162420327666462</x:v>
      </x:c>
      <x:c r="AL72" s="101" t="n">
        <x:f>S72/S71-1</x:f>
        <x:v>0.019104167751141432</x:v>
      </x:c>
      <x:c r="AM72" s="74"/>
      <x:c r="AN72" s="74"/>
    </x:row>
    <x:row r="73">
      <x:c r="A73" s="100" t="n">
        <x:v>46122</x:v>
      </x:c>
      <x:c r="B73" s="103" t="n">
        <x:v>676.0353393554688</x:v>
      </x:c>
      <x:c r="C73" s="103" t="n">
        <x:v>610.3992309570312</x:v>
      </x:c>
      <x:c r="D73" s="103" t="n">
        <x:v>260.0010070800781</x:v>
      </x:c>
      <x:c r="E73" s="103" t="n">
        <x:v>262.61981201171875</x:v>
      </x:c>
      <x:c r="F73" s="103" t="n">
        <x:v>150.8868865966797</x:v>
      </x:c>
      <x:c r="G73" s="103" t="n">
        <x:v>188.1998291015625</x:v>
      </x:c>
      <x:c r="H73" s="103" t="n">
        <x:v>420.52532958984375</x:v>
      </x:c>
      <x:c r="I73" s="103" t="n">
        <x:v>368.7449035644531</x:v>
      </x:c>
      <x:c r="J73" s="103" t="n">
        <x:v>936.5135498046875</x:v>
      </x:c>
      <x:c r="K73" s="103" t="n">
        <x:v>308.4803161621094</x:v>
      </x:c>
      <x:c r="L73" s="103" t="n">
        <x:v>76.5164566040039</x:v>
      </x:c>
      <x:c r="M73" s="103" t="n">
        <x:v>995.4406127929688</x:v>
      </x:c>
      <x:c r="N73" s="103" t="n">
        <x:v>84.42980194091797</x:v>
      </x:c>
      <x:c r="O73" s="103" t="n">
        <x:v>84.85009002685547</x:v>
      </x:c>
      <x:c r="P73" s="103" t="n">
        <x:v>77.965087890625</x:v>
      </x:c>
      <x:c r="Q73" s="103" t="n">
        <x:v>437.1300048828125</x:v>
      </x:c>
      <x:c r="R73" s="103" t="n">
        <x:v>27.440000534057617</x:v>
      </x:c>
      <x:c r="S73" s="103" t="n">
        <x:v>124.81999969482422</x:v>
      </x:c>
      <x:c r="T73" s="74"/>
      <x:c r="U73" s="101" t="n">
        <x:f>B73/B72-1</x:f>
        <x:v>-0.0006617045143784139</x:v>
      </x:c>
      <x:c r="V73" s="101" t="n">
        <x:f>C73/C72-1</x:f>
        <x:v>0.0014421643720912147</x:v>
      </x:c>
      <x:c r="W73" s="101" t="n">
        <x:f>D73/D72-1</x:f>
        <x:v>-0.002519425769022532</x:v>
      </x:c>
      <x:c r="X73" s="101" t="n">
        <x:f>E73/E72-1</x:f>
        <x:v>0.003925159941576384</x:v>
      </x:c>
      <x:c r="Y73" s="101" t="n">
        <x:f>F73/F72-1</x:f>
        <x:v>-0.004514781992415506</x:v>
      </x:c>
      <x:c r="Z73" s="101" t="n">
        <x:f>G73/G72-1</x:f>
        <x:v>0.025664770571296014</x:v>
      </x:c>
      <x:c r="AA73" s="101" t="n">
        <x:f>H73/H72-1</x:f>
        <x:v>-0.0021826345649025303</x:v>
      </x:c>
      <x:c r="AB73" s="101" t="n">
        <x:f>I73/I72-1</x:f>
        <x:v>0.013981204265338887</x:v>
      </x:c>
      <x:c r="AC73" s="101" t="n">
        <x:f>J73/J72-1</x:f>
        <x:v>-0.016457460823261494</x:v>
      </x:c>
      <x:c r="AD73" s="101" t="n">
        <x:f>K73/K72-1</x:f>
        <x:v>-0.0014822259329182463</x:v>
      </x:c>
      <x:c r="AE73" s="101" t="n">
        <x:f>L73/L72-1</x:f>
        <x:v>-0.00908154070514211</x:v>
      </x:c>
      <x:c r="AF73" s="101" t="n">
        <x:f>M73/M72-1</x:f>
        <x:v>-0.03251844670952564</x:v>
      </x:c>
      <x:c r="AG73" s="101" t="n">
        <x:f>N73/N72-1</x:f>
        <x:v>-0.007207588525561359</x:v>
      </x:c>
      <x:c r="AH73" s="101" t="n">
        <x:f>O73/O72-1</x:f>
        <x:v>-0.0024221252164197127</x:v>
      </x:c>
      <x:c r="AI73" s="101" t="n">
        <x:f>P73/P72-1</x:f>
        <x:v>-0.003985795620127797</x:v>
      </x:c>
      <x:c r="AJ73" s="101" t="n">
        <x:f>Q73/Q72-1</x:f>
        <x:v>-0.0017811851128632927</x:v>
      </x:c>
      <x:c r="AK73" s="101" t="n">
        <x:f>R73/R72-1</x:f>
        <x:v>-0.0014555680074606059</x:v>
      </x:c>
      <x:c r="AL73" s="101" t="n">
        <x:f>S73/S72-1</x:f>
        <x:v>-0.01685569789760788</x:v>
      </x:c>
      <x:c r="AM73" s="74"/>
      <x:c r="AN73" s="74"/>
    </x:row>
    <x:row r="74">
      <x:c r="A74" s="100" t="n">
        <x:v>46125</x:v>
      </x:c>
      <x:c r="B74" s="103" t="n">
        <x:v>682.641845703125</x:v>
      </x:c>
      <x:c r="C74" s="103" t="n">
        <x:v>616.7122802734375</x:v>
      </x:c>
      <x:c r="D74" s="103" t="n">
        <x:v>263.75225830078125</x:v>
      </x:c>
      <x:c r="E74" s="103" t="n">
        <x:v>265.2216491699219</x:v>
      </x:c>
      <x:c r="F74" s="103" t="n">
        <x:v>152.19601440429688</x:v>
      </x:c>
      <x:c r="G74" s="103" t="n">
        <x:v>188.87826538085938</x:v>
      </x:c>
      <x:c r="H74" s="103" t="n">
        <x:v>426.4944152832031</x:v>
      </x:c>
      <x:c r="I74" s="103" t="n">
        <x:v>367.7200622558594</x:v>
      </x:c>
      <x:c r="J74" s="103" t="n">
        <x:v>926.624755859375</x:v>
      </x:c>
      <x:c r="K74" s="103" t="n">
        <x:v>312.2732238769531</x:v>
      </x:c>
      <x:c r="L74" s="103" t="n">
        <x:v>75.46951293945312</x:v>
      </x:c>
      <x:c r="M74" s="103" t="n">
        <x:v>977.8740234375</x:v>
      </x:c>
      <x:c r="N74" s="103" t="n">
        <x:v>85.65571594238281</x:v>
      </x:c>
      <x:c r="O74" s="103" t="n">
        <x:v>85.10515594482422</x:v>
      </x:c>
      <x:c r="P74" s="103" t="n">
        <x:v>78.2575912475586</x:v>
      </x:c>
      <x:c r="Q74" s="103" t="n">
        <x:v>435.3599853515625</x:v>
      </x:c>
      <x:c r="R74" s="103" t="n">
        <x:v>27.3799991607666</x:v>
      </x:c>
      <x:c r="S74" s="103" t="n">
        <x:v>128.47000122070312</x:v>
      </x:c>
      <x:c r="T74" s="74"/>
      <x:c r="U74" s="101" t="n">
        <x:f>B74/B73-1</x:f>
        <x:v>0.009772427509418202</x:v>
      </x:c>
      <x:c r="V74" s="101" t="n">
        <x:f>C74/C73-1</x:f>
        <x:v>0.010342492251355084</x:v>
      </x:c>
      <x:c r="W74" s="101" t="n">
        <x:f>D74/D73-1</x:f>
        <x:v>0.014427833425844305</x:v>
      </x:c>
      <x:c r="X74" s="101" t="n">
        <x:f>E74/E73-1</x:f>
        <x:v>0.009907238674312202</x:v>
      </x:c>
      <x:c r="Y74" s="101" t="n">
        <x:f>F74/F73-1</x:f>
        <x:v>0.00867621989654066</x:v>
      </x:c>
      <x:c r="Z74" s="101" t="n">
        <x:f>G74/G73-1</x:f>
        <x:v>0.0036048719201053903</x:v>
      </x:c>
      <x:c r="AA74" s="101" t="n">
        <x:f>H74/H73-1</x:f>
        <x:v>0.014194354711477786</x:v>
      </x:c>
      <x:c r="AB74" s="101" t="n">
        <x:f>I74/I73-1</x:f>
        <x:v>-0.00277926907921211</x:v>
      </x:c>
      <x:c r="AC74" s="101" t="n">
        <x:f>J74/J73-1</x:f>
        <x:v>-0.010559157363366323</x:v>
      </x:c>
      <x:c r="AD74" s="101" t="n">
        <x:f>K74/K73-1</x:f>
        <x:v>0.01229546105901469</x:v>
      </x:c>
      <x:c r="AE74" s="101" t="n">
        <x:f>L74/L73-1</x:f>
        <x:v>-0.013682594712520979</x:v>
      </x:c>
      <x:c r="AF74" s="101" t="n">
        <x:f>M74/M73-1</x:f>
        <x:v>-0.017647049085310118</x:v>
      </x:c>
      <x:c r="AG74" s="101" t="n">
        <x:f>N74/N73-1</x:f>
        <x:v>0.014519920375067441</x:v>
      </x:c>
      <x:c r="AH74" s="101" t="n">
        <x:f>O74/O73-1</x:f>
        <x:v>0.003006077163713261</x:v>
      </x:c>
      <x:c r="AI74" s="101" t="n">
        <x:f>P74/P73-1</x:f>
        <x:v>0.00375172227528231</x:v>
      </x:c>
      <x:c r="AJ74" s="101" t="n">
        <x:f>Q74/Q73-1</x:f>
        <x:v>-0.004049183335572026</x:v>
      </x:c>
      <x:c r="AK74" s="101" t="n">
        <x:f>R74/R73-1</x:f>
        <x:v>-0.002186638925773532</x:v>
      </x:c>
      <x:c r="AL74" s="101" t="n">
        <x:f>S74/S73-1</x:f>
        <x:v>0.02924212093256595</x:v>
      </x:c>
      <x:c r="AM74" s="74"/>
      <x:c r="AN74" s="74"/>
    </x:row>
    <x:row r="75">
      <x:c r="A75" s="100" t="n">
        <x:v>46126</x:v>
      </x:c>
      <x:c r="B75" s="103" t="n">
        <x:v>690.959716796875</x:v>
      </x:c>
      <x:c r="C75" s="103" t="n">
        <x:v>627.909912109375</x:v>
      </x:c>
      <x:c r="D75" s="103" t="n">
        <x:v>267.3841552734375</x:v>
      </x:c>
      <x:c r="E75" s="103" t="n">
        <x:v>269.48834228515625</x:v>
      </x:c>
      <x:c r="F75" s="103" t="n">
        <x:v>153.74314880371094</x:v>
      </x:c>
      <x:c r="G75" s="103" t="n">
        <x:v>196.0618438720703</x:v>
      </x:c>
      <x:c r="H75" s="103" t="n">
        <x:v>465.5884094238281</x:v>
      </x:c>
      <x:c r="I75" s="103" t="n">
        <x:v>377.9884033203125</x:v>
      </x:c>
      <x:c r="J75" s="103" t="n">
        <x:v>919.5969848632812</x:v>
      </x:c>
      <x:c r="K75" s="103" t="n">
        <x:v>309.7247009277344</x:v>
      </x:c>
      <x:c r="L75" s="103" t="n">
        <x:v>74.96577453613281</x:v>
      </x:c>
      <x:c r="M75" s="103" t="n">
        <x:v>971.8424072265625</x:v>
      </x:c>
      <x:c r="N75" s="103" t="n">
        <x:v>80.77183532714844</x:v>
      </x:c>
      <x:c r="O75" s="103" t="n">
        <x:v>85.55644226074219</x:v>
      </x:c>
      <x:c r="P75" s="103" t="n">
        <x:v>78.49160766601562</x:v>
      </x:c>
      <x:c r="Q75" s="103" t="n">
        <x:v>445.0899963378906</x:v>
      </x:c>
      <x:c r="R75" s="103" t="n">
        <x:v>27.31999969482422</x:v>
      </x:c>
      <x:c r="S75" s="103" t="n">
        <x:v>123.8499984741211</x:v>
      </x:c>
      <x:c r="T75" s="74"/>
      <x:c r="U75" s="101" t="n">
        <x:f>B75/B74-1</x:f>
        <x:v>0.01218482451098879</x:v>
      </x:c>
      <x:c r="V75" s="101" t="n">
        <x:f>C75/C74-1</x:f>
        <x:v>0.01815697886050316</x:v>
      </x:c>
      <x:c r="W75" s="101" t="n">
        <x:f>D75/D74-1</x:f>
        <x:v>0.013770107585256985</x:v>
      </x:c>
      <x:c r="X75" s="101" t="n">
        <x:f>E75/E74-1</x:f>
        <x:v>0.01608727314903624</x:v>
      </x:c>
      <x:c r="Y75" s="101" t="n">
        <x:f>F75/F74-1</x:f>
        <x:v>0.01016540679773792</x:v>
      </x:c>
      <x:c r="Z75" s="101" t="n">
        <x:f>G75/G74-1</x:f>
        <x:v>0.038032848706683</x:v>
      </x:c>
      <x:c r="AA75" s="101" t="n">
        <x:f>H75/H74-1</x:f>
        <x:v>0.0916635546438882</x:v>
      </x:c>
      <x:c r="AB75" s="101" t="n">
        <x:f>I75/I74-1</x:f>
        <x:v>0.027924342777110756</x:v>
      </x:c>
      <x:c r="AC75" s="101" t="n">
        <x:f>J75/J74-1</x:f>
        <x:v>-0.0075842685527821585</x:v>
      </x:c>
      <x:c r="AD75" s="101" t="n">
        <x:f>K75/K74-1</x:f>
        <x:v>-0.008161195883457983</x:v>
      </x:c>
      <x:c r="AE75" s="101" t="n">
        <x:f>L75/L74-1</x:f>
        <x:v>-0.00667472710105399</x:v>
      </x:c>
      <x:c r="AF75" s="101" t="n">
        <x:f>M75/M74-1</x:f>
        <x:v>-0.006168091253446639</x:v>
      </x:c>
      <x:c r="AG75" s="101" t="n">
        <x:f>N75/N74-1</x:f>
        <x:v>-0.05701756808056535</x:v>
      </x:c>
      <x:c r="AH75" s="101" t="n">
        <x:f>O75/O74-1</x:f>
        <x:v>0.005302690664365173</x:v>
      </x:c>
      <x:c r="AI75" s="101" t="n">
        <x:f>P75/P74-1</x:f>
        <x:v>0.002990335055378157</x:v>
      </x:c>
      <x:c r="AJ75" s="101" t="n">
        <x:f>Q75/Q74-1</x:f>
        <x:v>0.022349346089928224</x:v>
      </x:c>
      <x:c r="AK75" s="101" t="n">
        <x:f>R75/R74-1</x:f>
        <x:v>-0.0021913611315356185</x:v>
      </x:c>
      <x:c r="AL75" s="101" t="n">
        <x:f>S75/S74-1</x:f>
        <x:v>-0.03596172415881871</x:v>
      </x:c>
      <x:c r="AM75" s="74"/>
      <x:c r="AN75" s="74"/>
    </x:row>
    <x:row r="76">
      <x:c r="A76" s="100" t="n">
        <x:v>46127</x:v>
      </x:c>
      <x:c r="B76" s="103" t="n">
        <x:v>696.412109375</x:v>
      </x:c>
      <x:c r="C76" s="103" t="n">
        <x:v>636.7003173828125</x:v>
      </x:c>
      <x:c r="D76" s="103" t="n">
        <x:v>268.05084228515625</x:v>
      </x:c>
      <x:c r="E76" s="103" t="n">
        <x:v>269.1494140625</x:v>
      </x:c>
      <x:c r="F76" s="103" t="n">
        <x:v>153.19769287109375</x:v>
      </x:c>
      <x:c r="G76" s="103" t="n">
        <x:v>198.41647338867188</x:v>
      </x:c>
      <x:c r="H76" s="103" t="n">
        <x:v>456.15985107421875</x:v>
      </x:c>
      <x:c r="I76" s="103" t="n">
        <x:v>373.2223815917969</x:v>
      </x:c>
      <x:c r="J76" s="103" t="n">
        <x:v>902.1819458007812</x:v>
      </x:c>
      <x:c r="K76" s="103" t="n">
        <x:v>304.5579833984375</x:v>
      </x:c>
      <x:c r="L76" s="103" t="n">
        <x:v>74.3830337524414</x:v>
      </x:c>
      <x:c r="M76" s="103" t="n">
        <x:v>981.7622680664062</x:v>
      </x:c>
      <x:c r="N76" s="103" t="n">
        <x:v>79.37786102294922</x:v>
      </x:c>
      <x:c r="O76" s="103" t="n">
        <x:v>85.18364715576172</x:v>
      </x:c>
      <x:c r="P76" s="103" t="n">
        <x:v>78.4526138305664</x:v>
      </x:c>
      <x:c r="Q76" s="103" t="n">
        <x:v>440.4599914550781</x:v>
      </x:c>
      <x:c r="R76" s="103" t="n">
        <x:v>27.290000915527344</x:v>
      </x:c>
      <x:c r="S76" s="103" t="n">
        <x:v>122.58999633789062</x:v>
      </x:c>
      <x:c r="T76" s="74"/>
      <x:c r="U76" s="101" t="n">
        <x:f>B76/B75-1</x:f>
        <x:v>0.00789104262604634</x:v>
      </x:c>
      <x:c r="V76" s="101" t="n">
        <x:f>C76/C75-1</x:f>
        <x:v>0.013999468879074328</x:v>
      </x:c>
      <x:c r="W76" s="101" t="n">
        <x:f>D76/D75-1</x:f>
        <x:v>0.0024933676830511953</x:v>
      </x:c>
      <x:c r="X76" s="101" t="n">
        <x:f>E76/E75-1</x:f>
        <x:v>-0.0012576730398883296</x:v>
      </x:c>
      <x:c r="Y76" s="101" t="n">
        <x:f>F76/F75-1</x:f>
        <x:v>-0.00354783895647659</x:v>
      </x:c>
      <x:c r="Z76" s="101" t="n">
        <x:f>G76/G75-1</x:f>
        <x:v>0.012009626504063453</x:v>
      </x:c>
      <x:c r="AA76" s="101" t="n">
        <x:f>H76/H75-1</x:f>
        <x:v>-0.020250844219419806</x:v>
      </x:c>
      <x:c r="AB76" s="101" t="n">
        <x:f>I76/I75-1</x:f>
        <x:v>-0.01260890992064867</x:v>
      </x:c>
      <x:c r="AC76" s="101" t="n">
        <x:f>J76/J75-1</x:f>
        <x:v>-0.01893768612680824</x:v>
      </x:c>
      <x:c r="AD76" s="101" t="n">
        <x:f>K76/K75-1</x:f>
        <x:v>-0.01668164506679881</x:v>
      </x:c>
      <x:c r="AE76" s="101" t="n">
        <x:f>L76/L75-1</x:f>
        <x:v>-0.007773424436647858</x:v>
      </x:c>
      <x:c r="AF76" s="101" t="n">
        <x:f>M76/M75-1</x:f>
        <x:v>0.010207273078515877</x:v>
      </x:c>
      <x:c r="AG76" s="101" t="n">
        <x:f>N76/N75-1</x:f>
        <x:v>-0.017258172957853812</x:v>
      </x:c>
      <x:c r="AH76" s="101" t="n">
        <x:f>O76/O75-1</x:f>
        <x:v>-0.00435730022345171</x:v>
      </x:c>
      <x:c r="AI76" s="101" t="n">
        <x:f>P76/P75-1</x:f>
        <x:v>-0.0004967898684804517</x:v>
      </x:c>
      <x:c r="AJ76" s="101" t="n">
        <x:f>Q76/Q75-1</x:f>
        <x:v>-0.010402401583740839</x:v>
      </x:c>
      <x:c r="AK76" s="101" t="n">
        <x:f>R76/R75-1</x:f>
        <x:v>-0.001098051963102975</x:v>
      </x:c>
      <x:c r="AL76" s="101" t="n">
        <x:f>S76/S75-1</x:f>
        <x:v>-0.010173614467130943</x:v>
      </x:c>
      <x:c r="AM76" s="74"/>
      <x:c r="AN76" s="74"/>
    </x:row>
    <x:row r="77">
      <x:c r="A77" s="100" t="n">
        <x:v>46128</x:v>
      </x:c>
      <x:c r="B77" s="103" t="n">
        <x:v>698.1234130859375</x:v>
      </x:c>
      <x:c r="C77" s="103" t="n">
        <x:v>639.7669067382812</x:v>
      </x:c>
      <x:c r="D77" s="103" t="n">
        <x:v>268.6080322265625</x:v>
      </x:c>
      <x:c r="E77" s="103" t="n">
        <x:v>269.9768371582031</x:v>
      </x:c>
      <x:c r="F77" s="103" t="n">
        <x:v>154.99276733398438</x:v>
      </x:c>
      <x:c r="G77" s="103" t="n">
        <x:v>197.8976593017578</x:v>
      </x:c>
      <x:c r="H77" s="103" t="n">
        <x:v>457.1596984863281</x:v>
      </x:c>
      <x:c r="I77" s="103" t="n">
        <x:v>361.53118896484375</x:v>
      </x:c>
      <x:c r="J77" s="103" t="n">
        <x:v>901.1452026367188</x:v>
      </x:c>
      <x:c r="K77" s="103" t="n">
        <x:v>308.5599670410156</x:v>
      </x:c>
      <x:c r="L77" s="103" t="n">
        <x:v>74.25464630126953</x:v>
      </x:c>
      <x:c r="M77" s="103" t="n">
        <x:v>984.2147827148438</x:v>
      </x:c>
      <x:c r="N77" s="103" t="n">
        <x:v>80.32694244384766</x:v>
      </x:c>
      <x:c r="O77" s="103" t="n">
        <x:v>84.64407348632812</x:v>
      </x:c>
      <x:c r="P77" s="103" t="n">
        <x:v>78.34535217285156</x:v>
      </x:c>
      <x:c r="Q77" s="103" t="n">
        <x:v>440.0799865722656</x:v>
      </x:c>
      <x:c r="R77" s="103" t="n">
        <x:v>27.3700008392334</x:v>
      </x:c>
      <x:c r="S77" s="103" t="n">
        <x:v>125.83999633789062</x:v>
      </x:c>
      <x:c r="T77" s="74"/>
      <x:c r="U77" s="101" t="n">
        <x:f>B77/B76-1</x:f>
        <x:v>0.0024573146961406334</x:v>
      </x:c>
      <x:c r="V77" s="101" t="n">
        <x:f>C77/C76-1</x:f>
        <x:v>0.004816377928118731</x:v>
      </x:c>
      <x:c r="W77" s="101" t="n">
        <x:f>D77/D76-1</x:f>
        <x:v>0.002078672600526632</x:v>
      </x:c>
      <x:c r="X77" s="101" t="n">
        <x:f>E77/E76-1</x:f>
        <x:v>0.0030742147389961616</x:v>
      </x:c>
      <x:c r="Y77" s="101" t="n">
        <x:f>F77/F76-1</x:f>
        <x:v>0.01171737269177453</x:v>
      </x:c>
      <x:c r="Z77" s="101" t="n">
        <x:f>G77/G76-1</x:f>
        <x:v>-0.0026147732496876186</x:v>
      </x:c>
      <x:c r="AA77" s="101" t="n">
        <x:f>H77/H76-1</x:f>
        <x:v>0.0021918794689073096</x:v>
      </x:c>
      <x:c r="AB77" s="101" t="n">
        <x:f>I77/I76-1</x:f>
        <x:v>-0.031325004082258134</x:v>
      </x:c>
      <x:c r="AC77" s="101" t="n">
        <x:f>J77/J76-1</x:f>
        <x:v>-0.0011491508657295313</x:v>
      </x:c>
      <x:c r="AD77" s="101" t="n">
        <x:f>K77/K76-1</x:f>
        <x:v>0.013140301225801565</x:v>
      </x:c>
      <x:c r="AE77" s="101" t="n">
        <x:f>L77/L76-1</x:f>
        <x:v>-0.0017260313904265967</x:v>
      </x:c>
      <x:c r="AF77" s="101" t="n">
        <x:f>M77/M76-1</x:f>
        <x:v>0.0024980738496578336</x:v>
      </x:c>
      <x:c r="AG77" s="101" t="n">
        <x:f>N77/N76-1</x:f>
        <x:v>0.011956500322225283</x:v>
      </x:c>
      <x:c r="AH77" s="101" t="n">
        <x:f>O77/O76-1</x:f>
        <x:v>-0.006334240050170248</x:v>
      </x:c>
      <x:c r="AI77" s="101" t="n">
        <x:f>P77/P76-1</x:f>
        <x:v>-0.0013672158577978655</x:v>
      </x:c>
      <x:c r="AJ77" s="101" t="n">
        <x:f>Q77/Q76-1</x:f>
        <x:v>-0.0008627455164704756</x:v>
      </x:c>
      <x:c r="AK77" s="101" t="n">
        <x:f>R77/R76-1</x:f>
        <x:v>0.0029314738373840132</x:v>
      </x:c>
      <x:c r="AL77" s="101" t="n">
        <x:f>S77/S76-1</x:f>
        <x:v>0.02651113546852657</x:v>
      </x:c>
      <x:c r="AM77" s="74"/>
      <x:c r="AN77" s="74"/>
    </x:row>
    <x:row r="78">
      <x:c r="A78" s="100" t="n">
        <x:v>46129</x:v>
      </x:c>
      <x:c r="B78" s="103" t="n">
        <x:v>706.5607299804688</x:v>
      </x:c>
      <x:c r="C78" s="103" t="n">
        <x:v>648.1376953125</x:v>
      </x:c>
      <x:c r="D78" s="103" t="n">
        <x:v>274.4090270996094</x:v>
      </x:c>
      <x:c r="E78" s="103" t="n">
        <x:v>273.6054992675781</x:v>
      </x:c>
      <x:c r="F78" s="103" t="n">
        <x:v>156.91680908203125</x:v>
      </x:c>
      <x:c r="G78" s="103" t="n">
        <x:v>201.2200469970703</x:v>
      </x:c>
      <x:c r="H78" s="103" t="n">
        <x:v>455.0000305175781</x:v>
      </x:c>
      <x:c r="I78" s="103" t="n">
        <x:v>368.6453857421875</x:v>
      </x:c>
      <x:c r="J78" s="103" t="n">
        <x:v>924.1127319335938</x:v>
      </x:c>
      <x:c r="K78" s="103" t="n">
        <x:v>308.8984375</x:v>
      </x:c>
      <x:c r="L78" s="103" t="n">
        <x:v>74.80774688720703</x:v>
      </x:c>
      <x:c r="M78" s="103" t="n">
        <x:v>996.8563232421875</x:v>
      </x:c>
      <x:c r="N78" s="103" t="n">
        <x:v>80.4851303100586</x:v>
      </x:c>
      <x:c r="O78" s="103" t="n">
        <x:v>85.41910552978516</x:v>
      </x:c>
      <x:c r="P78" s="103" t="n">
        <x:v>78.63786315917969</x:v>
      </x:c>
      <x:c r="Q78" s="103" t="n">
        <x:v>445.92999267578125</x:v>
      </x:c>
      <x:c r="R78" s="103" t="n">
        <x:v>27.360000610351562</x:v>
      </x:c>
      <x:c r="S78" s="103" t="n">
        <x:v>116.04000091552734</x:v>
      </x:c>
      <x:c r="T78" s="74"/>
      <x:c r="U78" s="101" t="n">
        <x:f>B78/B77-1</x:f>
        <x:v>0.012085709684531931</x:v>
      </x:c>
      <x:c r="V78" s="101" t="n">
        <x:f>C78/C77-1</x:f>
        <x:v>0.013084122492198702</x:v>
      </x:c>
      <x:c r="W78" s="101" t="n">
        <x:f>D78/D77-1</x:f>
        <x:v>0.02159650560320525</x:v>
      </x:c>
      <x:c r="X78" s="101" t="n">
        <x:f>E78/E77-1</x:f>
        <x:v>0.01344064234387865</x:v>
      </x:c>
      <x:c r="Y78" s="101" t="n">
        <x:f>F78/F77-1</x:f>
        <x:v>0.012413751823018071</x:v>
      </x:c>
      <x:c r="Z78" s="101" t="n">
        <x:f>G78/G77-1</x:f>
        <x:v>0.01678841329925218</x:v>
      </x:c>
      <x:c r="AA78" s="101" t="n">
        <x:f>H78/H77-1</x:f>
        <x:v>-0.004724099643736657</x:v>
      </x:c>
      <x:c r="AB78" s="101" t="n">
        <x:f>I78/I77-1</x:f>
        <x:v>0.019677961388928855</x:v>
      </x:c>
      <x:c r="AC78" s="101" t="n">
        <x:f>J78/J77-1</x:f>
        <x:v>0.025487046071679398</x:v>
      </x:c>
      <x:c r="AD78" s="101" t="n">
        <x:f>K78/K77-1</x:f>
        <x:v>0.0010969357503831656</x:v>
      </x:c>
      <x:c r="AE78" s="101" t="n">
        <x:f>L78/L77-1</x:f>
        <x:v>0.00744870002738196</x:v>
      </x:c>
      <x:c r="AF78" s="101" t="n">
        <x:f>M78/M77-1</x:f>
        <x:v>0.012844290442857842</x:v>
      </x:c>
      <x:c r="AG78" s="101" t="n">
        <x:f>N78/N77-1</x:f>
        <x:v>0.0019693002297642703</x:v>
      </x:c>
      <x:c r="AH78" s="101" t="n">
        <x:f>O78/O77-1</x:f>
        <x:v>0.00915636513621032</x:v>
      </x:c>
      <x:c r="AI78" s="101" t="n">
        <x:f>P78/P77-1</x:f>
        <x:v>0.003733609948970207</x:v>
      </x:c>
      <x:c r="AJ78" s="101" t="n">
        <x:f>Q78/Q77-1</x:f>
        <x:v>0.013293051904224695</x:v>
      </x:c>
      <x:c r="AK78" s="101" t="n">
        <x:f>R78/R77-1</x:f>
        <x:v>-0.0003653718880235468</x:v>
      </x:c>
      <x:c r="AL78" s="101" t="n">
        <x:f>S78/S77-1</x:f>
        <x:v>-0.07787663467542938</x:v>
      </x:c>
      <x:c r="AM78" s="74"/>
      <x:c r="AN78" s="74"/>
    </x:row>
    <x:row r="79">
      <x:c r="A79" s="100" t="n">
        <x:v>46132</x:v>
      </x:c>
      <x:c r="B79" s="103" t="n">
        <x:v>705.1477661132812</x:v>
      </x:c>
      <x:c r="C79" s="103" t="n">
        <x:v>646.0799560546875</x:v>
      </x:c>
      <x:c r="D79" s="103" t="n">
        <x:v>275.97125244140625</x:v>
      </x:c>
      <x:c r="E79" s="103" t="n">
        <x:v>272.7082824707031</x:v>
      </x:c>
      <x:c r="F79" s="103" t="n">
        <x:v>156.80770874023438</x:v>
      </x:c>
      <x:c r="G79" s="103" t="n">
        <x:v>201.59918212890625</x:v>
      </x:c>
      <x:c r="H79" s="103" t="n">
        <x:v>448.3510437011719</x:v>
      </x:c>
      <x:c r="I79" s="103" t="n">
        <x:v>364.4067077636719</x:v>
      </x:c>
      <x:c r="J79" s="103" t="n">
        <x:v>917.0051879882812</x:v>
      </x:c>
      <x:c r="K79" s="103" t="n">
        <x:v>315.5683898925781</x:v>
      </x:c>
      <x:c r="L79" s="103" t="n">
        <x:v>74.55094909667969</x:v>
      </x:c>
      <x:c r="M79" s="103" t="n">
        <x:v>994.8125610351562</x:v>
      </x:c>
      <x:c r="N79" s="103" t="n">
        <x:v>81.03877258300781</x:v>
      </x:c>
      <x:c r="O79" s="103" t="n">
        <x:v>85.39948272705078</x:v>
      </x:c>
      <x:c r="P79" s="103" t="n">
        <x:v>78.56961059570312</x:v>
      </x:c>
      <x:c r="Q79" s="103" t="n">
        <x:v>442.0899963378906</x:v>
      </x:c>
      <x:c r="R79" s="103" t="n">
        <x:v>27.31999969482422</x:v>
      </x:c>
      <x:c r="S79" s="103" t="n">
        <x:v>121.31999969482422</x:v>
      </x:c>
      <x:c r="T79" s="74"/>
      <x:c r="U79" s="101" t="n">
        <x:f>B79/B78-1</x:f>
        <x:v>-0.0019997769579219726</x:v>
      </x:c>
      <x:c r="V79" s="101" t="n">
        <x:f>C79/C78-1</x:f>
        <x:v>-0.003174848913578998</x:v>
      </x:c>
      <x:c r="W79" s="101" t="n">
        <x:f>D79/D78-1</x:f>
        <x:v>0.005693053753766719</x:v>
      </x:c>
      <x:c r="X79" s="101" t="n">
        <x:f>E79/E78-1</x:f>
        <x:v>-0.0032792352466480823</x:v>
      </x:c>
      <x:c r="Y79" s="101" t="n">
        <x:f>F79/F78-1</x:f>
        <x:v>-0.0006952750469189084</x:v>
      </x:c>
      <x:c r="Z79" s="101" t="n">
        <x:f>G79/G78-1</x:f>
        <x:v>0.00188418170800575</x:v>
      </x:c>
      <x:c r="AA79" s="101" t="n">
        <x:f>H79/H78-1</x:f>
        <x:v>-0.014613156858127696</x:v>
      </x:c>
      <x:c r="AB79" s="101" t="n">
        <x:f>I79/I78-1</x:f>
        <x:v>-0.011497981915552735</x:v>
      </x:c>
      <x:c r="AC79" s="101" t="n">
        <x:f>J79/J78-1</x:f>
        <x:v>-0.007691208766749558</x:v>
      </x:c>
      <x:c r="AD79" s="101" t="n">
        <x:f>K79/K78-1</x:f>
        <x:v>0.02159270356483467</x:v>
      </x:c>
      <x:c r="AE79" s="101" t="n">
        <x:f>L79/L78-1</x:f>
        <x:v>-0.003432770016647324</x:v>
      </x:c>
      <x:c r="AF79" s="101" t="n">
        <x:f>M79/M78-1</x:f>
        <x:v>-0.0020502073963719614</x:v>
      </x:c>
      <x:c r="AG79" s="101" t="n">
        <x:f>N79/N78-1</x:f>
        <x:v>0.006878814394862598</x:v>
      </x:c>
      <x:c r="AH79" s="101" t="n">
        <x:f>O79/O78-1</x:f>
        <x:v>-0.00022972381427632804</x:v>
      </x:c>
      <x:c r="AI79" s="101" t="n">
        <x:f>P79/P78-1</x:f>
        <x:v>-0.0008679351235473254</x:v>
      </x:c>
      <x:c r="AJ79" s="101" t="n">
        <x:f>Q79/Q78-1</x:f>
        <x:v>-0.008611208936292747</x:v>
      </x:c>
      <x:c r="AK79" s="101" t="n">
        <x:f>R79/R78-1</x:f>
        <x:v>-0.0014620217337352193</x:v>
      </x:c>
      <x:c r="AL79" s="101" t="n">
        <x:f>S79/S78-1</x:f>
        <x:v>0.04550154031057363</x:v>
      </x:c>
      <x:c r="AM79" s="74"/>
      <x:c r="AN79" s="74"/>
    </x:row>
    <x:row r="80">
      <x:c r="A80" s="100" t="n">
        <x:v>46133</x:v>
      </x:c>
      <x:c r="B80" s="103" t="n">
        <x:v>700.53125</x:v>
      </x:c>
      <x:c r="C80" s="103" t="n">
        <x:v>643.6226806640625</x:v>
      </x:c>
      <x:c r="D80" s="103" t="n">
        <x:v>273.1453857421875</x:v>
      </x:c>
      <x:c r="E80" s="103" t="n">
        <x:v>270.7444152832031</x:v>
      </x:c>
      <x:c r="F80" s="103" t="n">
        <x:v>156.9267120361328</x:v>
      </x:c>
      <x:c r="G80" s="103" t="n">
        <x:v>199.42417907714844</x:v>
      </x:c>
      <x:c r="H80" s="103" t="n">
        <x:v>449.3109130859375</x:v>
      </x:c>
      <x:c r="I80" s="103" t="n">
        <x:v>366.23748779296875</x:v>
      </x:c>
      <x:c r="J80" s="103" t="n">
        <x:v>900.1782836914062</x:v>
      </x:c>
      <x:c r="K80" s="103" t="n">
        <x:v>311.5962829589844</x:v>
      </x:c>
      <x:c r="L80" s="103" t="n">
        <x:v>73.7805404663086</x:v>
      </x:c>
      <x:c r="M80" s="103" t="n">
        <x:v>1002.7583618164062</x:v>
      </x:c>
      <x:c r="N80" s="103" t="n">
        <x:v>80.62354278564453</x:v>
      </x:c>
      <x:c r="O80" s="103" t="n">
        <x:v>84.92857360839844</x:v>
      </x:c>
      <x:c r="P80" s="103" t="n">
        <x:v>78.3648452758789</x:v>
      </x:c>
      <x:c r="Q80" s="103" t="n">
        <x:v>429.57000732421875</x:v>
      </x:c>
      <x:c r="R80" s="103" t="n">
        <x:v>27.469999313354492</x:v>
      </x:c>
      <x:c r="S80" s="103" t="n">
        <x:v>128.25</x:v>
      </x:c>
      <x:c r="T80" s="74"/>
      <x:c r="U80" s="101" t="n">
        <x:f>B80/B79-1</x:f>
        <x:v>-0.006546877598048839</x:v>
      </x:c>
      <x:c r="V80" s="101" t="n">
        <x:f>C80/C79-1</x:f>
        <x:v>-0.00380336112828894</x:v>
      </x:c>
      <x:c r="W80" s="101" t="n">
        <x:f>D80/D79-1</x:f>
        <x:v>-0.010239714007236111</x:v>
      </x:c>
      <x:c r="X80" s="101" t="n">
        <x:f>E80/E79-1</x:f>
        <x:v>-0.007201347790788071</x:v>
      </x:c>
      <x:c r="Y80" s="101" t="n">
        <x:f>F80/F79-1</x:f>
        <x:v>0.0007589122808724369</x:v>
      </x:c>
      <x:c r="Z80" s="101" t="n">
        <x:f>G80/G79-1</x:f>
        <x:v>-0.010788749382758311</x:v>
      </x:c>
      <x:c r="AA80" s="101" t="n">
        <x:f>H80/H79-1</x:f>
        <x:v>0.0021408880346118764</x:v>
      </x:c>
      <x:c r="AB80" s="101" t="n">
        <x:f>I80/I79-1</x:f>
        <x:v>0.005024002001862593</x:v>
      </x:c>
      <x:c r="AC80" s="101" t="n">
        <x:f>J80/J79-1</x:f>
        <x:v>-0.01834984634469705</x:v>
      </x:c>
      <x:c r="AD80" s="101" t="n">
        <x:f>K80/K79-1</x:f>
        <x:v>-0.012587150870674635</x:v>
      </x:c>
      <x:c r="AE80" s="101" t="n">
        <x:f>L80/L79-1</x:f>
        <x:v>-0.010333988228265256</x:v>
      </x:c>
      <x:c r="AF80" s="101" t="n">
        <x:f>M80/M79-1</x:f>
        <x:v>0.007987234070488514</x:v>
      </x:c>
      <x:c r="AG80" s="101" t="n">
        <x:f>N80/N79-1</x:f>
        <x:v>-0.0051238411457671384</x:v>
      </x:c>
      <x:c r="AH80" s="101" t="n">
        <x:f>O80/O79-1</x:f>
        <x:v>-0.005514191697828408</x:v>
      </x:c>
      <x:c r="AI80" s="101" t="n">
        <x:f>P80/P79-1</x:f>
        <x:v>-0.002606164371590003</x:v>
      </x:c>
      <x:c r="AJ80" s="101" t="n">
        <x:f>Q80/Q79-1</x:f>
        <x:v>-0.028320000717914517</x:v>
      </x:c>
      <x:c r="AK80" s="101" t="n">
        <x:f>R80/R79-1</x:f>
        <x:v>0.005490469260828412</x:v>
      </x:c>
      <x:c r="AL80" s="101" t="n">
        <x:f>S80/S79-1</x:f>
        <x:v>0.05712166438021704</x:v>
      </x:c>
      <x:c r="AM80" s="74"/>
      <x:c r="AN80" s="74"/>
    </x:row>
    <x:row r="81">
      <x:c r="A81" s="100" t="n">
        <x:v>46134</x:v>
      </x:c>
      <x:c r="B81" s="103" t="n">
        <x:v>707.6253051757812</x:v>
      </x:c>
      <x:c r="C81" s="103" t="n">
        <x:v>654.390869140625</x:v>
      </x:c>
      <x:c r="D81" s="103" t="n">
        <x:v>275.1055603027344</x:v>
      </x:c>
      <x:c r="E81" s="103" t="n">
        <x:v>275.1307373046875</x:v>
      </x:c>
      <x:c r="F81" s="103" t="n">
        <x:v>157.79946899414062</x:v>
      </x:c>
      <x:c r="G81" s="103" t="n">
        <x:v>202.03819274902344</x:v>
      </x:c>
      <x:c r="H81" s="103" t="n">
        <x:v>487.4050598144531</x:v>
      </x:c>
      <x:c r="I81" s="103" t="n">
        <x:v>385.5006103515625</x:v>
      </x:c>
      <x:c r="J81" s="103" t="n">
        <x:v>918.5802001953125</x:v>
      </x:c>
      <x:c r="K81" s="103" t="n">
        <x:v>311.6161804199219</x:v>
      </x:c>
      <x:c r="L81" s="103" t="n">
        <x:v>73.71141052246094</x:v>
      </x:c>
      <x:c r="M81" s="103" t="n">
        <x:v>1000.65478515625</x:v>
      </x:c>
      <x:c r="N81" s="103" t="n">
        <x:v>79.66456604003906</x:v>
      </x:c>
      <x:c r="O81" s="103" t="n">
        <x:v>85.09535217285156</x:v>
      </x:c>
      <x:c r="P81" s="103" t="n">
        <x:v>78.49160766601562</x:v>
      </x:c>
      <x:c r="Q81" s="103" t="n">
        <x:v>435.260009765625</x:v>
      </x:c>
      <x:c r="R81" s="103" t="n">
        <x:v>27.479999542236328</x:v>
      </x:c>
      <x:c r="S81" s="103" t="n">
        <x:v>129.39999389648438</x:v>
      </x:c>
      <x:c r="T81" s="74"/>
      <x:c r="U81" s="101" t="n">
        <x:f>B81/B80-1</x:f>
        <x:v>0.010126679110719516</x:v>
      </x:c>
      <x:c r="V81" s="101" t="n">
        <x:f>C81/C80-1</x:f>
        <x:v>0.01673059200687632</x:v>
      </x:c>
      <x:c r="W81" s="101" t="n">
        <x:f>D81/D80-1</x:f>
        <x:v>0.0071763048649740036</x:v>
      </x:c>
      <x:c r="X81" s="101" t="n">
        <x:f>E81/E80-1</x:f>
        <x:v>0.016200969526541042</x:v>
      </x:c>
      <x:c r="Y81" s="101" t="n">
        <x:f>F81/F80-1</x:f>
        <x:v>0.0055615576639804765</x:v>
      </x:c>
      <x:c r="Z81" s="101" t="n">
        <x:f>G81/G80-1</x:f>
        <x:v>0.013107807107300529</x:v>
      </x:c>
      <x:c r="AA81" s="101" t="n">
        <x:f>H81/H80-1</x:f>
        <x:v>0.08478348871359276</x:v>
      </x:c>
      <x:c r="AB81" s="101" t="n">
        <x:f>I81/I80-1</x:f>
        <x:v>0.052597353358548204</x:v>
      </x:c>
      <x:c r="AC81" s="101" t="n">
        <x:f>J81/J80-1</x:f>
        <x:v>0.02044252437244376</x:v>
      </x:c>
      <x:c r="AD81" s="101" t="n">
        <x:f>K81/K80-1</x:f>
        <x:v>0.00006385654138285624</x:v>
      </x:c>
      <x:c r="AE81" s="101" t="n">
        <x:f>L81/L80-1</x:f>
        <x:v>-0.0009369671652001976</x:v>
      </x:c>
      <x:c r="AF81" s="101" t="n">
        <x:f>M81/M80-1</x:f>
        <x:v>-0.0020977901957813794</x:v>
      </x:c>
      <x:c r="AG81" s="101" t="n">
        <x:f>N81/N80-1</x:f>
        <x:v>-0.011894500197729085</x:v>
      </x:c>
      <x:c r="AH81" s="101" t="n">
        <x:f>O81/O80-1</x:f>
        <x:v>0.0019637509187677704</x:v>
      </x:c>
      <x:c r="AI81" s="101" t="n">
        <x:f>P81/P80-1</x:f>
        <x:v>0.001617592553018632</x:v>
      </x:c>
      <x:c r="AJ81" s="101" t="n">
        <x:f>Q81/Q80-1</x:f>
        <x:v>0.013245809401008168</x:v>
      </x:c>
      <x:c r="AK81" s="101" t="n">
        <x:f>R81/R80-1</x:f>
        <x:v>0.0003640418322461425</x:v>
      </x:c>
      <x:c r="AL81" s="101" t="n">
        <x:f>S81/S80-1</x:f>
        <x:v>0.008966814007675517</x:v>
      </x:c>
      <x:c r="AM81" s="74"/>
      <x:c r="AN81" s="74"/>
    </x:row>
    <x:row r="82">
      <x:c r="A82" s="100" t="n">
        <x:v>46135</x:v>
      </x:c>
      <x:c r="B82" s="103" t="n">
        <x:v>704.8792114257812</x:v>
      </x:c>
      <x:c r="C82" s="103" t="n">
        <x:v>650.7048950195312</x:v>
      </x:c>
      <x:c r="D82" s="103" t="n">
        <x:v>274.15032958984375</x:v>
      </x:c>
      <x:c r="E82" s="103" t="n">
        <x:v>275.0210876464844</x:v>
      </x:c>
      <x:c r="F82" s="103" t="n">
        <x:v>158.59288024902344</x:v>
      </x:c>
      <x:c r="G82" s="103" t="n">
        <x:v>199.18470764160156</x:v>
      </x:c>
      <x:c r="H82" s="103" t="n">
        <x:v>481.64593505859375</x:v>
      </x:c>
      <x:c r="I82" s="103" t="n">
        <x:v>380.7445373535156</x:v>
      </x:c>
      <x:c r="J82" s="103" t="n">
        <x:v>914.76220703125</x:v>
      </x:c>
      <x:c r="K82" s="103" t="n">
        <x:v>310.29217529296875</x:v>
      </x:c>
      <x:c r="L82" s="103" t="n">
        <x:v>75.34110260009766</x:v>
      </x:c>
      <x:c r="M82" s="103" t="n">
        <x:v>1011.3023071289062</x:v>
      </x:c>
      <x:c r="N82" s="103" t="n">
        <x:v>79.5953598022461</x:v>
      </x:c>
      <x:c r="O82" s="103" t="n">
        <x:v>84.90896606445312</x:v>
      </x:c>
      <x:c r="P82" s="103" t="n">
        <x:v>78.3648452758789</x:v>
      </x:c>
      <x:c r="Q82" s="103" t="n">
        <x:v>431.0400085449219</x:v>
      </x:c>
      <x:c r="R82" s="103" t="n">
        <x:v>27.530000686645508</x:v>
      </x:c>
      <x:c r="S82" s="103" t="n">
        <x:v>134.72000122070312</x:v>
      </x:c>
      <x:c r="T82" s="74"/>
      <x:c r="U82" s="101" t="n">
        <x:f>B82/B81-1</x:f>
        <x:v>-0.0038807172806204493</x:v>
      </x:c>
      <x:c r="V82" s="101" t="n">
        <x:f>C82/C81-1</x:f>
        <x:v>-0.005632679633709281</x:v>
      </x:c>
      <x:c r="W82" s="101" t="n">
        <x:f>D82/D81-1</x:f>
        <x:v>-0.0034722333923002946</x:v>
      </x:c>
      <x:c r="X82" s="101" t="n">
        <x:f>E82/E81-1</x:f>
        <x:v>-0.00039853656220789624</x:v>
      </x:c>
      <x:c r="Y82" s="101" t="n">
        <x:f>F82/F81-1</x:f>
        <x:v>0.005027971639830264</x:v>
      </x:c>
      <x:c r="Z82" s="101" t="n">
        <x:f>G82/G81-1</x:f>
        <x:v>-0.01412349352662512</x:v>
      </x:c>
      <x:c r="AA82" s="101" t="n">
        <x:f>H82/H81-1</x:f>
        <x:v>-0.011815890376787985</x:v>
      </x:c>
      <x:c r="AB82" s="101" t="n">
        <x:f>I82/I81-1</x:f>
        <x:v>-0.012337394209854802</x:v>
      </x:c>
      <x:c r="AC82" s="101" t="n">
        <x:f>J82/J81-1</x:f>
        <x:v>-0.004156406989014871</x:v>
      </x:c>
      <x:c r="AD82" s="101" t="n">
        <x:f>K82/K81-1</x:f>
        <x:v>-0.004248833052150736</x:v>
      </x:c>
      <x:c r="AE82" s="101" t="n">
        <x:f>L82/L81-1</x:f>
        <x:v>0.022109088214234074</x:v>
      </x:c>
      <x:c r="AF82" s="101" t="n">
        <x:f>M82/M81-1</x:f>
        <x:v>0.010640554695387383</x:v>
      </x:c>
      <x:c r="AG82" s="101" t="n">
        <x:f>N82/N81-1</x:f>
        <x:v>-0.0008687204516771851</x:v>
      </x:c>
      <x:c r="AH82" s="101" t="n">
        <x:f>O82/O81-1</x:f>
        <x:v>-0.0021903206654557694</x:v>
      </x:c>
      <x:c r="AI82" s="101" t="n">
        <x:f>P82/P81-1</x:f>
        <x:v>-0.0016149801731173419</x:v>
      </x:c>
      <x:c r="AJ82" s="101" t="n">
        <x:f>Q82/Q81-1</x:f>
        <x:v>-0.00969535708776803</x:v>
      </x:c>
      <x:c r="AK82" s="101" t="n">
        <x:f>R82/R81-1</x:f>
        <x:v>0.0018195467700909962</x:v>
      </x:c>
      <x:c r="AL82" s="101" t="n">
        <x:f>S82/S81-1</x:f>
        <x:v>0.041112886979535634</x:v>
      </x:c>
      <x:c r="AM82" s="74"/>
      <x:c r="AN82" s="74"/>
    </x:row>
    <x:row r="83">
      <x:c r="A83" s="100" t="n">
        <x:v>46136</x:v>
      </x:c>
      <x:c r="B83" s="103" t="n">
        <x:v>710.341552734375</x:v>
      </x:c>
      <x:c r="C83" s="103" t="n">
        <x:v>663.1512451171875</x:v>
      </x:c>
      <x:c r="D83" s="103" t="n">
        <x:v>275.2746887207031</x:v>
      </x:c>
      <x:c r="E83" s="103" t="n">
        <x:v>280.02545166015625</x:v>
      </x:c>
      <x:c r="F83" s="103" t="n">
        <x:v>160.99295043945312</x:v>
      </x:c>
      <x:c r="G83" s="103" t="n">
        <x:v>207.79502868652344</x:v>
      </x:c>
      <x:c r="H83" s="103" t="n">
        <x:v>496.64361572265625</x:v>
      </x:c>
      <x:c r="I83" s="103" t="n">
        <x:v>400.4454040527344</x:v>
      </x:c>
      <x:c r="J83" s="103" t="n">
        <x:v>881.17822265625</x:v>
      </x:c>
      <x:c r="K83" s="103" t="n">
        <x:v>306.8974609375</x:v>
      </x:c>
      <x:c r="L83" s="103" t="n">
        <x:v>75.68679809570312</x:v>
      </x:c>
      <x:c r="M83" s="103" t="n">
        <x:v>1008.0821533203125</x:v>
      </x:c>
      <x:c r="N83" s="103" t="n">
        <x:v>78.51773834228516</x:v>
      </x:c>
      <x:c r="O83" s="103" t="n">
        <x:v>85.06591796875</x:v>
      </x:c>
      <x:c r="P83" s="103" t="n">
        <x:v>78.47210693359375</x:v>
      </x:c>
      <x:c r="Q83" s="103" t="n">
        <x:v>433.25</x:v>
      </x:c>
      <x:c r="R83" s="103" t="n">
        <x:v>27.479999542236328</x:v>
      </x:c>
      <x:c r="S83" s="103" t="n">
        <x:v>132.39999389648438</x:v>
      </x:c>
      <x:c r="T83" s="74"/>
      <x:c r="U83" s="101" t="n">
        <x:f>B83/B82-1</x:f>
        <x:v>0.007749329558953688</x:v>
      </x:c>
      <x:c r="V83" s="101" t="n">
        <x:f>C83/C82-1</x:f>
        <x:v>0.019127488040923124</x:v>
      </x:c>
      <x:c r="W83" s="101" t="n">
        <x:f>D83/D82-1</x:f>
        <x:v>0.004101250334229034</x:v>
      </x:c>
      <x:c r="X83" s="101" t="n">
        <x:f>E83/E82-1</x:f>
        <x:v>0.01819629198799677</x:v>
      </x:c>
      <x:c r="Y83" s="101" t="n">
        <x:f>F83/F82-1</x:f>
        <x:v>0.015133530500619496</x:v>
      </x:c>
      <x:c r="Z83" s="101" t="n">
        <x:f>G83/G82-1</x:f>
        <x:v>0.04322782178848117</x:v>
      </x:c>
      <x:c r="AA83" s="101" t="n">
        <x:f>H83/H82-1</x:f>
        <x:v>0.03113839352186787</x:v>
      </x:c>
      <x:c r="AB83" s="101" t="n">
        <x:f>I83/I82-1</x:f>
        <x:v>0.051743005523219754</x:v>
      </x:c>
      <x:c r="AC83" s="101" t="n">
        <x:f>J83/J82-1</x:f>
        <x:v>-0.03671334923640179</x:v>
      </x:c>
      <x:c r="AD83" s="101" t="n">
        <x:f>K83/K82-1</x:f>
        <x:v>-0.010940380150622708</x:v>
      </x:c>
      <x:c r="AE83" s="101" t="n">
        <x:f>L83/L82-1</x:f>
        <x:v>0.004588405049503752</x:v>
      </x:c>
      <x:c r="AF83" s="101" t="n">
        <x:f>M83/M82-1</x:f>
        <x:v>-0.003184165393368632</x:v>
      </x:c>
      <x:c r="AG83" s="101" t="n">
        <x:f>N83/N82-1</x:f>
        <x:v>-0.013538747266653162</x:v>
      </x:c>
      <x:c r="AH83" s="101" t="n">
        <x:f>O83/O82-1</x:f>
        <x:v>0.0018484726828229547</x:v>
      </x:c>
      <x:c r="AI83" s="101" t="n">
        <x:f>P83/P82-1</x:f>
        <x:v>0.001368747138302151</x:v>
      </x:c>
      <x:c r="AJ83" s="101" t="n">
        <x:f>Q83/Q82-1</x:f>
        <x:v>0.005127114447075254</x:v>
      </x:c>
      <x:c r="AK83" s="101" t="n">
        <x:f>R83/R82-1</x:f>
        <x:v>-0.0018162420327666462</x:v>
      </x:c>
      <x:c r="AL83" s="101" t="n">
        <x:f>S83/S82-1</x:f>
        <x:v>-0.017220956823018607</x:v>
      </x:c>
      <x:c r="AM83" s="74"/>
      <x:c r="AN83" s="74"/>
    </x:row>
    <x:row r="84">
      <x:c r="A84" s="100" t="n">
        <x:v>46139</x:v>
      </x:c>
      <x:c r="B84" s="103" t="n">
        <x:v>711.5653076171875</x:v>
      </x:c>
      <x:c r="C84" s="103" t="n">
        <x:v>663.5008544921875</x:v>
      </x:c>
      <x:c r="D84" s="103" t="n">
        <x:v>275.7622985839844</x:v>
      </x:c>
      <x:c r="E84" s="103" t="n">
        <x:v>279.87591552734375</x:v>
      </x:c>
      <x:c r="F84" s="103" t="n">
        <x:v>162.1830596923828</x:v>
      </x:c>
      <x:c r="G84" s="103" t="n">
        <x:v>216.1160125732422</x:v>
      </x:c>
      <x:c r="H84" s="103" t="n">
        <x:v>524.4793090820312</x:v>
      </x:c>
      <x:c r="I84" s="103" t="n">
        <x:v>402.95281982421875</x:v>
      </x:c>
      <x:c r="J84" s="103" t="n">
        <x:v>865.5376586914062</x:v>
      </x:c>
      <x:c r="K84" s="103" t="n">
        <x:v>310.232421875</x:v>
      </x:c>
      <x:c r="L84" s="103" t="n">
        <x:v>74.51144409179688</x:v>
      </x:c>
      <x:c r="M84" s="103" t="n">
        <x:v>994.9820556640625</x:v>
      </x:c>
      <x:c r="N84" s="103" t="n">
        <x:v>79.64479064941406</x:v>
      </x:c>
      <x:c r="O84" s="103" t="n">
        <x:v>84.64407348632812</x:v>
      </x:c>
      <x:c r="P84" s="103" t="n">
        <x:v>78.5013656616211</x:v>
      </x:c>
      <x:c r="Q84" s="103" t="n">
        <x:v>429.8900146484375</x:v>
      </x:c>
      <x:c r="R84" s="103" t="n">
        <x:v>27.450000762939453</x:v>
      </x:c>
      <x:c r="S84" s="103" t="n">
        <x:v>134.72000122070312</x:v>
      </x:c>
      <x:c r="T84" s="74"/>
      <x:c r="U84" s="101" t="n">
        <x:f>B84/B83-1</x:f>
        <x:v>0.0017227696705925943</x:v>
      </x:c>
      <x:c r="V84" s="101" t="n">
        <x:f>C84/C83-1</x:f>
        <x:v>0.0005271940263615882</x:v>
      </x:c>
      <x:c r="W84" s="101" t="n">
        <x:f>D84/D83-1</x:f>
        <x:v>0.0017713574231883467</x:v>
      </x:c>
      <x:c r="X84" s="101" t="n">
        <x:f>E84/E83-1</x:f>
        <x:v>-0.0005340090764105465</x:v>
      </x:c>
      <x:c r="Y84" s="101" t="n">
        <x:f>F84/F83-1</x:f>
        <x:v>0.007392306617656885</x:v>
      </x:c>
      <x:c r="Z84" s="101" t="n">
        <x:f>G84/G83-1</x:f>
        <x:v>0.040044191332756496</x:v>
      </x:c>
      <x:c r="AA84" s="101" t="n">
        <x:f>H84/H83-1</x:f>
        <x:v>0.056047621429446526</x:v>
      </x:c>
      <x:c r="AB84" s="101" t="n">
        <x:f>I84/I83-1</x:f>
        <x:v>0.006261567110292354</x:v>
      </x:c>
      <x:c r="AC84" s="101" t="n">
        <x:f>J84/J83-1</x:f>
        <x:v>-0.017749603386357338</x:v>
      </x:c>
      <x:c r="AD84" s="101" t="n">
        <x:f>K84/K83-1</x:f>
        <x:v>0.01086669445655386</x:v>
      </x:c>
      <x:c r="AE84" s="101" t="n">
        <x:f>L84/L83-1</x:f>
        <x:v>-0.01552918122418201</x:v>
      </x:c>
      <x:c r="AF84" s="101" t="n">
        <x:f>M84/M83-1</x:f>
        <x:v>-0.012995069512045543</x:v>
      </x:c>
      <x:c r="AG84" s="101" t="n">
        <x:f>N84/N83-1</x:f>
        <x:v>0.014354110687902155</x:v>
      </x:c>
      <x:c r="AH84" s="101" t="n">
        <x:f>O84/O83-1</x:f>
        <x:v>-0.004959030508279949</x:v>
      </x:c>
      <x:c r="AI84" s="101" t="n">
        <x:f>P84/P83-1</x:f>
        <x:v>0.00037285513503682033</x:v>
      </x:c>
      <x:c r="AJ84" s="101" t="n">
        <x:f>Q84/Q83-1</x:f>
        <x:v>-0.007755303754327758</x:v>
      </x:c>
      <x:c r="AK84" s="101" t="n">
        <x:f>R84/R83-1</x:f>
        <x:v>-0.0010916586534424066</x:v>
      </x:c>
      <x:c r="AL84" s="101" t="n">
        <x:f>S84/S83-1</x:f>
        <x:v>0.017522714736925238</x:v>
      </x:c>
      <x:c r="AM84" s="74"/>
      <x:c r="AN84" s="74"/>
    </x:row>
    <x:row r="85">
      <x:c r="A85" s="100" t="n">
        <x:v>46140</x:v>
      </x:c>
      <x:c r="B85" s="103" t="n">
        <x:v>708.1028442382812</x:v>
      </x:c>
      <x:c r="C85" s="103" t="n">
        <x:v>656.8281860351562</x:v>
      </x:c>
      <x:c r="D85" s="103" t="n">
        <x:v>272.54833984375</x:v>
      </x:c>
      <x:c r="E85" s="103" t="n">
        <x:v>275.3500671386719</x:v>
      </x:c>
      <x:c r="F85" s="103" t="n">
        <x:v>160.77476501464844</x:v>
      </x:c>
      <x:c r="G85" s="103" t="n">
        <x:v>212.68385314941406</x:v>
      </x:c>
      <x:c r="H85" s="103" t="n">
        <x:v>504.21246337890625</x:v>
      </x:c>
      <x:c r="I85" s="103" t="n">
        <x:v>390.3760681152344</x:v>
      </x:c>
      <x:c r="J85" s="103" t="n">
        <x:v>871.2496337890625</x:v>
      </x:c>
      <x:c r="K85" s="103" t="n">
        <x:v>310.0532531738281</x:v>
      </x:c>
      <x:c r="L85" s="103" t="n">
        <x:v>77.3856201171875</x:v>
      </x:c>
      <x:c r="M85" s="103" t="n">
        <x:v>990.9841918945312</x:v>
      </x:c>
      <x:c r="N85" s="103" t="n">
        <x:v>80.57410430908203</x:v>
      </x:c>
      <x:c r="O85" s="103" t="n">
        <x:v>84.73236846923828</x:v>
      </x:c>
      <x:c r="P85" s="103" t="n">
        <x:v>78.39409637451172</x:v>
      </x:c>
      <x:c r="Q85" s="103" t="n">
        <x:v>421.9100036621094</x:v>
      </x:c>
      <x:c r="R85" s="103" t="n">
        <x:v>27.530000686645508</x:v>
      </x:c>
      <x:c r="S85" s="103" t="n">
        <x:v>139.60000610351562</x:v>
      </x:c>
      <x:c r="T85" s="74"/>
      <x:c r="U85" s="101" t="n">
        <x:f>B85/B84-1</x:f>
        <x:v>-0.0048659811570929135</x:v>
      </x:c>
      <x:c r="V85" s="101" t="n">
        <x:f>C85/C84-1</x:f>
        <x:v>-0.010056759402575555</x:v>
      </x:c>
      <x:c r="W85" s="101" t="n">
        <x:f>D85/D84-1</x:f>
        <x:v>-0.011654815602922475</x:v>
      </x:c>
      <x:c r="X85" s="101" t="n">
        <x:f>E85/E84-1</x:f>
        <x:v>-0.016170910527060656</x:v>
      </x:c>
      <x:c r="Y85" s="101" t="n">
        <x:f>F85/F84-1</x:f>
        <x:v>-0.008683364837274166</x:v>
      </x:c>
      <x:c r="Z85" s="101" t="n">
        <x:f>G85/G84-1</x:f>
        <x:v>-0.015881097300298186</x:v>
      </x:c>
      <x:c r="AA85" s="101" t="n">
        <x:f>H85/H84-1</x:f>
        <x:v>-0.038641840301759434</x:v>
      </x:c>
      <x:c r="AB85" s="101" t="n">
        <x:f>I85/I84-1</x:f>
        <x:v>-0.031211474619958657</x:v>
      </x:c>
      <x:c r="AC85" s="101" t="n">
        <x:f>J85/J84-1</x:f>
        <x:v>0.006599337464174626</x:v>
      </x:c>
      <x:c r="AD85" s="101" t="n">
        <x:f>K85/K84-1</x:f>
        <x:v>-0.00057753054980203</x:v>
      </x:c>
      <x:c r="AE85" s="101" t="n">
        <x:f>L85/L84-1</x:f>
        <x:v>0.03857361859541575</x:v>
      </x:c>
      <x:c r="AF85" s="101" t="n">
        <x:f>M85/M84-1</x:f>
        <x:v>-0.00401802600034129</x:v>
      </x:c>
      <x:c r="AG85" s="101" t="n">
        <x:f>N85/N84-1</x:f>
        <x:v>0.011668229046626344</x:v>
      </x:c>
      <x:c r="AH85" s="101" t="n">
        <x:f>O85/O84-1</x:f>
        <x:v>0.0010431324872901548</x:v>
      </x:c>
      <x:c r="AI85" s="101" t="n">
        <x:f>P85/P84-1</x:f>
        <x:v>-0.001366463961553932</x:v>
      </x:c>
      <x:c r="AJ85" s="101" t="n">
        <x:f>Q85/Q84-1</x:f>
        <x:v>-0.0185629131043068</x:v>
      </x:c>
      <x:c r="AK85" s="101" t="n">
        <x:f>R85/R84-1</x:f>
        <x:v>0.0029143869392551647</x:v>
      </x:c>
      <x:c r="AL85" s="101" t="n">
        <x:f>S85/S84-1</x:f>
        <x:v>0.036223313825672454</x:v>
      </x:c>
      <x:c r="AM85" s="74"/>
      <x:c r="AN85" s="74"/>
    </x:row>
    <x:row r="86">
      <x:c r="A86" s="100" t="n">
        <x:v>46141</x:v>
      </x:c>
      <x:c r="B86" s="103" t="n">
        <x:v>707.993408203125</x:v>
      </x:c>
      <x:c r="C86" s="103" t="n">
        <x:v>660.84375</x:v>
      </x:c>
      <x:c r="D86" s="103" t="n">
        <x:v>270.7274169921875</x:v>
      </x:c>
      <x:c r="E86" s="103" t="n">
        <x:v>276.84539794921875</x:v>
      </x:c>
      <x:c r="F86" s="103" t="n">
        <x:v>163.6112060546875</x:v>
      </x:c>
      <x:c r="G86" s="103" t="n">
        <x:v>208.77279663085938</x:v>
      </x:c>
      <x:c r="H86" s="103" t="n">
        <x:v>518.3803100585938</x:v>
      </x:c>
      <x:c r="I86" s="103" t="n">
        <x:v>391.8586120605469</x:v>
      </x:c>
      <x:c r="J86" s="103" t="n">
        <x:v>848.5313110351562</x:v>
      </x:c>
      <x:c r="K86" s="103" t="n">
        <x:v>307.86309814453125</x:v>
      </x:c>
      <x:c r="L86" s="103" t="n">
        <x:v>77.89922332763672</x:v>
      </x:c>
      <x:c r="M86" s="103" t="n">
        <x:v>995.6399536132812</x:v>
      </x:c>
      <x:c r="N86" s="103" t="n">
        <x:v>80.58399963378906</x:v>
      </x:c>
      <x:c r="O86" s="103" t="n">
        <x:v>84.07506561279297</x:v>
      </x:c>
      <x:c r="P86" s="103" t="n">
        <x:v>78.13082885742188</x:v>
      </x:c>
      <x:c r="Q86" s="103" t="n">
        <x:v>417.4100036621094</x:v>
      </x:c>
      <x:c r="R86" s="103" t="n">
        <x:v>27.610000610351562</x:v>
      </x:c>
      <x:c r="S86" s="103" t="n">
        <x:v>150.6300048828125</x:v>
      </x:c>
      <x:c r="T86" s="74"/>
      <x:c r="U86" s="101" t="n">
        <x:f>B86/B85-1</x:f>
        <x:v>-0.00015454822141547364</x:v>
      </x:c>
      <x:c r="V86" s="101" t="n">
        <x:f>C86/C85-1</x:f>
        <x:v>0.006113568281962856</x:v>
      </x:c>
      <x:c r="W86" s="101" t="n">
        <x:f>D86/D85-1</x:f>
        <x:v>-0.006681100507184956</x:v>
      </x:c>
      <x:c r="X86" s="101" t="n">
        <x:f>E86/E85-1</x:f>
        <x:v>0.005430653517123796</x:v>
      </x:c>
      <x:c r="Y86" s="101" t="n">
        <x:f>F86/F85-1</x:f>
        <x:v>0.017642327387513923</x:v>
      </x:c>
      <x:c r="Z86" s="101" t="n">
        <x:f>G86/G85-1</x:f>
        <x:v>-0.01838906179589994</x:v>
      </x:c>
      <x:c r="AA86" s="101" t="n">
        <x:f>H86/H85-1</x:f>
        <x:v>0.028098961665373734</x:v>
      </x:c>
      <x:c r="AB86" s="101" t="n">
        <x:f>I86/I85-1</x:f>
        <x:v>0.0037977326644800247</x:v>
      </x:c>
      <x:c r="AC86" s="101" t="n">
        <x:f>J86/J85-1</x:f>
        <x:v>-0.026075560749568738</x:v>
      </x:c>
      <x:c r="AD86" s="101" t="n">
        <x:f>K86/K85-1</x:f>
        <x:v>-0.007063802772193428</x:v>
      </x:c>
      <x:c r="AE86" s="101" t="n">
        <x:f>L86/L85-1</x:f>
        <x:v>0.006636933446697801</x:v>
      </x:c>
      <x:c r="AF86" s="101" t="n">
        <x:f>M86/M85-1</x:f>
        <x:v>0.004698119058639261</x:v>
      </x:c>
      <x:c r="AG86" s="101" t="n">
        <x:f>N86/N85-1</x:f>
        <x:v>0.0001228102352719418</x:v>
      </x:c>
      <x:c r="AH86" s="101" t="n">
        <x:f>O86/O85-1</x:f>
        <x:v>-0.007757399779093177</x:v>
      </x:c>
      <x:c r="AI86" s="101" t="n">
        <x:f>P86/P85-1</x:f>
        <x:v>-0.0033582569257784023</x:v>
      </x:c>
      <x:c r="AJ86" s="101" t="n">
        <x:f>Q86/Q85-1</x:f>
        <x:v>-0.010665781709228828</x:v>
      </x:c>
      <x:c r="AK86" s="101" t="n">
        <x:f>R86/R85-1</x:f>
        <x:v>0.0029059179698771587</x:v>
      </x:c>
      <x:c r="AL86" s="101" t="n">
        <x:f>S86/S85-1</x:f>
        <x:v>0.07901144911926394</x:v>
      </x:c>
      <x:c r="AM86" s="74"/>
      <x:c r="AN86" s="74"/>
    </x:row>
    <x:row r="87">
      <x:c r="A87" s="100" t="n">
        <x:v>46142</x:v>
      </x:c>
      <x:c r="B87" s="103" t="n">
        <x:v>715.0377197265625</x:v>
      </x:c>
      <x:c r="C87" s="103" t="n">
        <x:v>667.0069580078125</x:v>
      </x:c>
      <x:c r="D87" s="103" t="n">
        <x:v>276.5881652832031</x:v>
      </x:c>
      <x:c r="E87" s="103" t="n">
        <x:v>283.0958557128906</x:v>
      </x:c>
      <x:c r="F87" s="103" t="n">
        <x:v>165.6939239501953</x:v>
      </x:c>
      <x:c r="G87" s="103" t="n">
        <x:v>199.11488342285156</x:v>
      </x:c>
      <x:c r="H87" s="103" t="n">
        <x:v>517.0804443359375</x:v>
      </x:c>
      <x:c r="I87" s="103" t="n">
        <x:v>394.07745361328125</x:v>
      </x:c>
      <x:c r="J87" s="103" t="n">
        <x:v>931.6588745117188</x:v>
      </x:c>
      <x:c r="K87" s="103" t="n">
        <x:v>311.82525634765625</x:v>
      </x:c>
      <x:c r="L87" s="103" t="n">
        <x:v>77.79058074951172</x:v>
      </x:c>
      <x:c r="M87" s="103" t="n">
        <x:v>1011.4519653320312</x:v>
      </x:c>
      <x:c r="N87" s="103" t="n">
        <x:v>81.29581451416016</x:v>
      </x:c>
      <x:c r="O87" s="103" t="n">
        <x:v>83.99658966064453</x:v>
      </x:c>
      <x:c r="P87" s="103" t="n">
        <x:v>78.37459564208984</x:v>
      </x:c>
      <x:c r="Q87" s="103" t="n">
        <x:v>423.6600036621094</x:v>
      </x:c>
      <x:c r="R87" s="103" t="n">
        <x:v>27.360000610351562</x:v>
      </x:c>
      <x:c r="S87" s="103" t="n">
        <x:v>147.08999633789062</x:v>
      </x:c>
      <x:c r="T87" s="74"/>
      <x:c r="U87" s="101" t="n">
        <x:f>B87/B86-1</x:f>
        <x:v>0.009949685183250345</x:v>
      </x:c>
      <x:c r="V87" s="101" t="n">
        <x:f>C87/C86-1</x:f>
        <x:v>0.00932627116139395</x:v>
      </x:c>
      <x:c r="W87" s="101" t="n">
        <x:f>D87/D86-1</x:f>
        <x:v>0.021648152064276394</x:v>
      </x:c>
      <x:c r="X87" s="101" t="n">
        <x:f>E87/E86-1</x:f>
        <x:v>0.022577430616413485</x:v>
      </x:c>
      <x:c r="Y87" s="101" t="n">
        <x:f>F87/F86-1</x:f>
        <x:v>0.012729677543062978</x:v>
      </x:c>
      <x:c r="Z87" s="101" t="n">
        <x:f>G87/G86-1</x:f>
        <x:v>-0.04626040060709824</x:v>
      </x:c>
      <x:c r="AA87" s="101" t="n">
        <x:f>H87/H86-1</x:f>
        <x:v>-0.002507552268930402</x:v>
      </x:c>
      <x:c r="AB87" s="101" t="n">
        <x:f>I87/I86-1</x:f>
        <x:v>0.0056623524006957915</x:v>
      </x:c>
      <x:c r="AC87" s="101" t="n">
        <x:f>J87/J86-1</x:f>
        <x:v>0.09796640665522638</x:v>
      </x:c>
      <x:c r="AD87" s="101" t="n">
        <x:f>K87/K86-1</x:f>
        <x:v>0.01286987049440036</x:v>
      </x:c>
      <x:c r="AE87" s="101" t="n">
        <x:f>L87/L86-1</x:f>
        <x:v>-0.0013946554725977611</x:v>
      </x:c>
      <x:c r="AF87" s="101" t="n">
        <x:f>M87/M86-1</x:f>
        <x:v>0.015881254726034744</x:v>
      </x:c>
      <x:c r="AG87" s="101" t="n">
        <x:f>N87/N86-1</x:f>
        <x:v>0.008833203658367816</x:v>
      </x:c>
      <x:c r="AH87" s="101" t="n">
        <x:f>O87/O86-1</x:f>
        <x:v>-0.0009334034005974434</x:v>
      </x:c>
      <x:c r="AI87" s="101" t="n">
        <x:f>P87/P86-1</x:f>
        <x:v>0.0031199820638381226</x:v>
      </x:c>
      <x:c r="AJ87" s="101" t="n">
        <x:f>Q87/Q86-1</x:f>
        <x:v>0.014973287523456946</x:v>
      </x:c>
      <x:c r="AK87" s="101" t="n">
        <x:f>R87/R86-1</x:f>
        <x:v>-0.009054690129426168</x:v>
      </x:c>
      <x:c r="AL87" s="101" t="n">
        <x:f>S87/S86-1</x:f>
        <x:v>-0.02350135052890645</x:v>
      </x:c>
      <x:c r="AM87" s="74"/>
      <x:c r="AN87" s="74"/>
    </x:row>
    <x:row r="88">
      <x:c r="A88" s="100" t="n">
        <x:v>46143</x:v>
      </x:c>
      <x:c r="B88" s="103" t="n">
        <x:v>717.0177001953125</x:v>
      </x:c>
      <x:c r="C88" s="103" t="n">
        <x:v>673.4099731445312</x:v>
      </x:c>
      <x:c r="D88" s="103" t="n">
        <x:v>277.8916320800781</x:v>
      </x:c>
      <x:c r="E88" s="103" t="n">
        <x:v>284.202392578125</x:v>
      </x:c>
      <x:c r="F88" s="103" t="n">
        <x:v>166.92369079589844</x:v>
      </x:c>
      <x:c r="G88" s="103" t="n">
        <x:v>197.99742126464844</x:v>
      </x:c>
      <x:c r="H88" s="103" t="n">
        <x:v>542.1266479492188</x:v>
      </x:c>
      <x:c r="I88" s="103" t="n">
        <x:v>395.6794128417969</x:v>
      </x:c>
      <x:c r="J88" s="103" t="n">
        <x:v>960.2984619140625</x:v>
      </x:c>
      <x:c r="K88" s="103" t="n">
        <x:v>311.06866455078125</x:v>
      </x:c>
      <x:c r="L88" s="103" t="n">
        <x:v>77.61279296875</x:v>
      </x:c>
      <x:c r="M88" s="103" t="n">
        <x:v>1010.0940551757812</x:v>
      </x:c>
      <x:c r="N88" s="103" t="n">
        <x:v>79.8919448852539</x:v>
      </x:c>
      <x:c r="O88" s="103" t="n">
        <x:v>84.29690551757812</x:v>
      </x:c>
      <x:c r="P88" s="103" t="n">
        <x:v>78.47163391113281</x:v>
      </x:c>
      <x:c r="Q88" s="103" t="n">
        <x:v>423.17999267578125</x:v>
      </x:c>
      <x:c r="R88" s="103" t="n">
        <x:v>27.40999984741211</x:v>
      </x:c>
      <x:c r="S88" s="103" t="n">
        <x:v>142.8000030517578</x:v>
      </x:c>
      <x:c r="T88" s="74"/>
      <x:c r="U88" s="101" t="n">
        <x:f>B88/B87-1</x:f>
        <x:v>0.00276905737155686</x:v>
      </x:c>
      <x:c r="V88" s="101" t="n">
        <x:f>C88/C87-1</x:f>
        <x:v>0.009599622702352262</x:v>
      </x:c>
      <x:c r="W88" s="101" t="n">
        <x:f>D88/D87-1</x:f>
        <x:v>0.004712662942538914</x:v>
      </x:c>
      <x:c r="X88" s="101" t="n">
        <x:f>E88/E87-1</x:f>
        <x:v>0.0039087003320761315</x:v>
      </x:c>
      <x:c r="Y88" s="101" t="n">
        <x:f>F88/F87-1</x:f>
        <x:v>0.007421918778824921</x:v>
      </x:c>
      <x:c r="Z88" s="101" t="n">
        <x:f>G88/G87-1</x:f>
        <x:v>-0.005612147816343893</x:v>
      </x:c>
      <x:c r="AA88" s="101" t="n">
        <x:f>H88/H87-1</x:f>
        <x:v>0.04843773128076223</x:v>
      </x:c>
      <x:c r="AB88" s="101" t="n">
        <x:f>I88/I87-1</x:f>
        <x:v>0.004065087240661347</x:v>
      </x:c>
      <x:c r="AC88" s="101" t="n">
        <x:f>J88/J87-1</x:f>
        <x:v>0.030740422472070206</x:v>
      </x:c>
      <x:c r="AD88" s="101" t="n">
        <x:f>K88/K87-1</x:f>
        <x:v>-0.0024263326381473993</x:v>
      </x:c>
      <x:c r="AE88" s="101" t="n">
        <x:f>L88/L87-1</x:f>
        <x:v>-0.0022854666856673145</x:v>
      </x:c>
      <x:c r="AF88" s="101" t="n">
        <x:f>M88/M87-1</x:f>
        <x:v>-0.0013425354864027295</x:v>
      </x:c>
      <x:c r="AG88" s="101" t="n">
        <x:f>N88/N87-1</x:f>
        <x:v>-0.01726865813813483</x:v>
      </x:c>
      <x:c r="AH88" s="101" t="n">
        <x:f>O88/O87-1</x:f>
        <x:v>0.003575333928995228</x:v>
      </x:c>
      <x:c r="AI88" s="101" t="n">
        <x:f>P88/P87-1</x:f>
        <x:v>0.0012381342225498138</x:v>
      </x:c>
      <x:c r="AJ88" s="101" t="n">
        <x:f>Q88/Q87-1</x:f>
        <x:v>-0.0011330099187530918</x:v>
      </x:c>
      <x:c r="AK88" s="101" t="n">
        <x:f>R88/R87-1</x:f>
        <x:v>0.0018274574541357058</x:v>
      </x:c>
      <x:c r="AL88" s="101" t="n">
        <x:f>S88/S87-1</x:f>
        <x:v>-0.029165771928350348</x:v>
      </x:c>
      <x:c r="AM88" s="74"/>
      <x:c r="AN88" s="74"/>
    </x:row>
    <x:row r="89">
      <x:c r="A89" s="100" t="n">
        <x:v>46146</x:v>
      </x:c>
      <x:c r="B89" s="103" t="n">
        <x:v>714.3909912109375</x:v>
      </x:c>
      <x:c r="C89" s="103" t="n">
        <x:v>672.141357421875</x:v>
      </x:c>
      <x:c r="D89" s="103" t="n">
        <x:v>276.4986267089844</x:v>
      </x:c>
      <x:c r="E89" s="103" t="n">
        <x:v>283.4049072265625</x:v>
      </x:c>
      <x:c r="F89" s="103" t="n">
        <x:v>166.5765838623047</x:v>
      </x:c>
      <x:c r="G89" s="103" t="n">
        <x:v>198.02734375</x:v>
      </x:c>
      <x:c r="H89" s="103" t="n">
        <x:v>576.3613891601562</x:v>
      </x:c>
      <x:c r="I89" s="103" t="n">
        <x:v>399.5996398925781</x:v>
      </x:c>
      <x:c r="J89" s="103" t="n">
        <x:v>964.884033203125</x:v>
      </x:c>
      <x:c r="K89" s="103" t="n">
        <x:v>306.270263671875</x:v>
      </x:c>
      <x:c r="L89" s="103" t="n">
        <x:v>77.22759246826172</x:v>
      </x:c>
      <x:c r="M89" s="103" t="n">
        <x:v>1011.1823120117188</x:v>
      </x:c>
      <x:c r="N89" s="103" t="n">
        <x:v>78.28046417236328</x:v>
      </x:c>
      <x:c r="O89" s="103" t="n">
        <x:v>83.65687561035156</x:v>
      </x:c>
      <x:c r="P89" s="103" t="n">
        <x:v>78.216796875</x:v>
      </x:c>
      <x:c r="Q89" s="103" t="n">
        <x:v>414.7099914550781</x:v>
      </x:c>
      <x:c r="R89" s="103" t="n">
        <x:v>27.479999542236328</x:v>
      </x:c>
      <x:c r="S89" s="103" t="n">
        <x:v>147.61000061035156</x:v>
      </x:c>
      <x:c r="T89" s="74"/>
      <x:c r="U89" s="101" t="n">
        <x:f>B89/B88-1</x:f>
        <x:v>-0.0036633809509297732</x:v>
      </x:c>
      <x:c r="V89" s="101" t="n">
        <x:f>C89/C88-1</x:f>
        <x:v>-0.0018838683316975136</x:v>
      </x:c>
      <x:c r="W89" s="101" t="n">
        <x:f>D89/D88-1</x:f>
        <x:v>-0.005012764726547547</x:v>
      </x:c>
      <x:c r="X89" s="101" t="n">
        <x:f>E89/E88-1</x:f>
        <x:v>-0.002806047283163804</x:v>
      </x:c>
      <x:c r="Y89" s="101" t="n">
        <x:f>F89/F88-1</x:f>
        <x:v>-0.002079434812031322</x:v>
      </x:c>
      <x:c r="Z89" s="101" t="n">
        <x:f>G89/G88-1</x:f>
        <x:v>0.00015112563163932613</x:v>
      </x:c>
      <x:c r="AA89" s="101" t="n">
        <x:f>H89/H88-1</x:f>
        <x:v>0.06314897328962199</x:v>
      </x:c>
      <x:c r="AB89" s="101" t="n">
        <x:f>I89/I88-1</x:f>
        <x:v>0.00990758407829695</x:v>
      </x:c>
      <x:c r="AC89" s="101" t="n">
        <x:f>J89/J88-1</x:f>
        <x:v>0.004775152175004571</x:v>
      </x:c>
      <x:c r="AD89" s="101" t="n">
        <x:f>K89/K88-1</x:f>
        <x:v>-0.01542553598523233</x:v>
      </x:c>
      <x:c r="AE89" s="101" t="n">
        <x:f>L89/L88-1</x:f>
        <x:v>-0.004963105768444387</x:v>
      </x:c>
      <x:c r="AF89" s="101" t="n">
        <x:f>M89/M88-1</x:f>
        <x:v>0.001077381685756107</x:v>
      </x:c>
      <x:c r="AG89" s="101" t="n">
        <x:f>N89/N88-1</x:f>
        <x:v>-0.02017075332444518</x:v>
      </x:c>
      <x:c r="AH89" s="101" t="n">
        <x:f>O89/O88-1</x:f>
        <x:v>-0.0075925670497252185</x:v>
      </x:c>
      <x:c r="AI89" s="101" t="n">
        <x:f>P89/P88-1</x:f>
        <x:v>-0.003247505161182329</x:v>
      </x:c>
      <x:c r="AJ89" s="101" t="n">
        <x:f>Q89/Q88-1</x:f>
        <x:v>-0.02001512681908002</x:v>
      </x:c>
      <x:c r="AK89" s="101" t="n">
        <x:f>R89/R88-1</x:f>
        <x:v>0.002553801357676022</x:v>
      </x:c>
      <x:c r="AL89" s="101" t="n">
        <x:f>S89/S88-1</x:f>
        <x:v>0.033683455572829146</x:v>
      </x:c>
      <x:c r="AM89" s="74"/>
      <x:c r="AN89" s="74"/>
    </x:row>
    <x:row r="90">
      <x:c r="A90" s="100" t="n">
        <x:v>46147</x:v>
      </x:c>
      <x:c r="B90" s="103" t="n">
        <x:v>720.1220092773438</x:v>
      </x:c>
      <x:c r="C90" s="103" t="n">
        <x:v>680.8617553710938</x:v>
      </x:c>
      <x:c r="D90" s="103" t="n">
        <x:v>281.15533447265625</x:v>
      </x:c>
      <x:c r="E90" s="103" t="n">
        <x:v>290.1936950683594</x:v>
      </x:c>
      <x:c r="F90" s="103" t="n">
        <x:v>172.47756958007812</x:v>
      </x:c>
      <x:c r="G90" s="103" t="n">
        <x:v>196.05186462402344</x:v>
      </x:c>
      <x:c r="H90" s="103" t="n">
        <x:v>640.1015625</x:v>
      </x:c>
      <x:c r="I90" s="103" t="n">
        <x:v>392.43572998046875</x:v>
      </x:c>
      <x:c r="J90" s="103" t="n">
        <x:v>985.7581176757812</x:v>
      </x:c>
      <x:c r="K90" s="103" t="n">
        <x:v>308.0124206542969</x:v>
      </x:c>
      <x:c r="L90" s="103" t="n">
        <x:v>77.51402282714844</x:v>
      </x:c>
      <x:c r="M90" s="103" t="n">
        <x:v>1014.8065185546875</x:v>
      </x:c>
      <x:c r="N90" s="103" t="n">
        <x:v>78.9823989868164</x:v>
      </x:c>
      <x:c r="O90" s="103" t="n">
        <x:v>84.11966705322266</x:v>
      </x:c>
      <x:c r="P90" s="103" t="n">
        <x:v>78.33441162109375</x:v>
      </x:c>
      <x:c r="Q90" s="103" t="n">
        <x:v>418.2699890136719</x:v>
      </x:c>
      <x:c r="R90" s="103" t="n">
        <x:v>27.5</x:v>
      </x:c>
      <x:c r="S90" s="103" t="n">
        <x:v>144.1699981689453</x:v>
      </x:c>
      <x:c r="T90" s="74"/>
      <x:c r="U90" s="101" t="n">
        <x:f>B90/B89-1</x:f>
        <x:v>0.008022242913074518</x:v>
      </x:c>
      <x:c r="V90" s="101" t="n">
        <x:f>C90/C89-1</x:f>
        <x:v>0.012974053527471385</x:v>
      </x:c>
      <x:c r="W90" s="101" t="n">
        <x:f>D90/D89-1</x:f>
        <x:v>0.016841703046044598</x:v>
      </x:c>
      <x:c r="X90" s="101" t="n">
        <x:f>E90/E89-1</x:f>
        <x:v>0.023954376472280714</x:v>
      </x:c>
      <x:c r="Y90" s="101" t="n">
        <x:f>F90/F89-1</x:f>
        <x:v>0.03542506143991586</x:v>
      </x:c>
      <x:c r="Z90" s="101" t="n">
        <x:f>G90/G89-1</x:f>
        <x:v>-0.009975789648880573</x:v>
      </x:c>
      <x:c r="AA90" s="101" t="n">
        <x:f>H90/H89-1</x:f>
        <x:v>0.11059063729567753</x:v>
      </x:c>
      <x:c r="AB90" s="101" t="n">
        <x:f>I90/I89-1</x:f>
        <x:v>-0.017927718638673484</x:v>
      </x:c>
      <x:c r="AC90" s="101" t="n">
        <x:f>J90/J89-1</x:f>
        <x:v>0.021633775411704637</x:v>
      </x:c>
      <x:c r="AD90" s="101" t="n">
        <x:f>K90/K89-1</x:f>
        <x:v>0.005688299482735193</x:v>
      </x:c>
      <x:c r="AE90" s="101" t="n">
        <x:f>L90/L89-1</x:f>
        <x:v>0.003708912187110336</x:v>
      </x:c>
      <x:c r="AF90" s="101" t="n">
        <x:f>M90/M89-1</x:f>
        <x:v>0.003584127708640805</x:v>
      </x:c>
      <x:c r="AG90" s="101" t="n">
        <x:f>N90/N89-1</x:f>
        <x:v>0.008966921975674058</x:v>
      </x:c>
      <x:c r="AH90" s="101" t="n">
        <x:f>O90/O89-1</x:f>
        <x:v>0.005532019209355088</x:v>
      </x:c>
      <x:c r="AI90" s="101" t="n">
        <x:f>P90/P89-1</x:f>
        <x:v>0.0015037019002672736</x:v>
      </x:c>
      <x:c r="AJ90" s="101" t="n">
        <x:f>Q90/Q89-1</x:f>
        <x:v>0.008584306218673232</x:v>
      </x:c>
      <x:c r="AK90" s="101" t="n">
        <x:f>R90/R89-1</x:f>
        <x:v>0.0007278187080363985</x:v>
      </x:c>
      <x:c r="AL90" s="101" t="n">
        <x:f>S90/S89-1</x:f>
        <x:v>-0.02330467059943231</x:v>
      </x:c>
      <x:c r="AM90" s="74"/>
      <x:c r="AN90" s="74"/>
    </x:row>
    <x:row r="91">
      <x:c r="A91" s="100" t="n">
        <x:v>46148</x:v>
      </x:c>
      <x:c r="B91" s="103" t="n">
        <x:v>730.1312866210938</x:v>
      </x:c>
      <x:c r="C91" s="103" t="n">
        <x:v>695.0062255859375</x:v>
      </x:c>
      <x:c r="D91" s="103" t="n">
        <x:v>285.3742370605469</x:v>
      </x:c>
      <x:c r="E91" s="103" t="n">
        <x:v>298.24853515625</x:v>
      </x:c>
      <x:c r="F91" s="103" t="n">
        <x:v>175.89913940429688</x:v>
      </x:c>
      <x:c r="G91" s="103" t="n">
        <x:v>207.3560333251953</x:v>
      </x:c>
      <x:c r="H91" s="103" t="n">
        <x:v>666.487548828125</x:v>
      </x:c>
      <x:c r="I91" s="103" t="n">
        <x:v>417.400146484375</x:v>
      </x:c>
      <x:c r="J91" s="103" t="n">
        <x:v>983.9437866210938</x:v>
      </x:c>
      <x:c r="K91" s="103" t="n">
        <x:v>313.4877624511719</x:v>
      </x:c>
      <x:c r="L91" s="103" t="n">
        <x:v>78.25479125976562</x:v>
      </x:c>
      <x:c r="M91" s="103" t="n">
        <x:v>994.1693725585938</x:v>
      </x:c>
      <x:c r="N91" s="103" t="n">
        <x:v>79.50637817382812</x:v>
      </x:c>
      <x:c r="O91" s="103" t="n">
        <x:v>84.75970458984375</x:v>
      </x:c>
      <x:c r="P91" s="103" t="n">
        <x:v>78.56965637207031</x:v>
      </x:c>
      <x:c r="Q91" s="103" t="n">
        <x:v>430.9599914550781</x:v>
      </x:c>
      <x:c r="R91" s="103" t="n">
        <x:v>27.350000381469727</x:v>
      </x:c>
      <x:c r="S91" s="103" t="n">
        <x:v>133.9499969482422</x:v>
      </x:c>
      <x:c r="T91" s="74"/>
      <x:c r="U91" s="101" t="n">
        <x:f>B91/B90-1</x:f>
        <x:v>0.013899418730159985</x:v>
      </x:c>
      <x:c r="V91" s="101" t="n">
        <x:f>C91/C90-1</x:f>
        <x:v>0.02077436440402569</x:v>
      </x:c>
      <x:c r="W91" s="101" t="n">
        <x:f>D91/D90-1</x:f>
        <x:v>0.015005593245469573</x:v>
      </x:c>
      <x:c r="X91" s="101" t="n">
        <x:f>E91/E90-1</x:f>
        <x:v>0.027756771510811795</x:v>
      </x:c>
      <x:c r="Y91" s="101" t="n">
        <x:f>F91/F90-1</x:f>
        <x:v>0.019837766919774236</x:v>
      </x:c>
      <x:c r="Z91" s="101" t="n">
        <x:f>G91/G90-1</x:f>
        <x:v>0.05765907262779835</x:v>
      </x:c>
      <x:c r="AA91" s="101" t="n">
        <x:f>H91/H90-1</x:f>
        <x:v>0.04122156213003314</x:v>
      </x:c>
      <x:c r="AB91" s="101" t="n">
        <x:f>I91/I90-1</x:f>
        <x:v>0.06361402542308947</x:v>
      </x:c>
      <x:c r="AC91" s="101" t="n">
        <x:f>J91/J90-1</x:f>
        <x:v>-0.001840543863808386</x:v>
      </x:c>
      <x:c r="AD91" s="101" t="n">
        <x:f>K91/K90-1</x:f>
        <x:v>0.01777636689210116</x:v>
      </x:c>
      <x:c r="AE91" s="101" t="n">
        <x:f>L91/L90-1</x:f>
        <x:v>0.00955657319281511</x:v>
      </x:c>
      <x:c r="AF91" s="101" t="n">
        <x:f>M91/M90-1</x:f>
        <x:v>-0.020336040041884718</x:v>
      </x:c>
      <x:c r="AG91" s="101" t="n">
        <x:f>N91/N90-1</x:f>
        <x:v>0.0066341260044429085</x:v>
      </x:c>
      <x:c r="AH91" s="101" t="n">
        <x:f>O91/O90-1</x:f>
        <x:v>0.007608655134311748</x:v>
      </x:c>
      <x:c r="AI91" s="101" t="n">
        <x:f>P91/P90-1</x:f>
        <x:v>0.003003083141984275</x:v>
      </x:c>
      <x:c r="AJ91" s="101" t="n">
        <x:f>Q91/Q90-1</x:f>
        <x:v>0.030339261182306565</x:v>
      </x:c>
      <x:c r="AK91" s="101" t="n">
        <x:f>R91/R90-1</x:f>
        <x:v>-0.005454531582919087</x:v>
      </x:c>
      <x:c r="AL91" s="101" t="n">
        <x:f>S91/S90-1</x:f>
        <x:v>-0.07088854373658826</x:v>
      </x:c>
      <x:c r="AM91" s="74"/>
      <x:c r="AN91" s="74"/>
    </x:row>
    <x:row r="92">
      <x:c r="A92" s="100" t="n">
        <x:v>46149</x:v>
      </x:c>
      <x:c r="B92" s="103" t="n">
        <x:v>727.8926391601562</x:v>
      </x:c>
      <x:c r="C92" s="103" t="n">
        <x:v>694.1771240234375</x:v>
      </x:c>
      <x:c r="D92" s="103" t="n">
        <x:v>280.8568420410156</x:v>
      </x:c>
      <x:c r="E92" s="103" t="n">
        <x:v>292.9949645996094</x:v>
      </x:c>
      <x:c r="F92" s="103" t="n">
        <x:v>173.3701629638672</x:v>
      </x:c>
      <x:c r="G92" s="103" t="n">
        <x:v>211.01766967773438</x:v>
      </x:c>
      <x:c r="H92" s="103" t="n">
        <x:v>646.5305786132812</x:v>
      </x:c>
      <x:c r="I92" s="103" t="n">
        <x:v>412.076904296875</x:v>
      </x:c>
      <x:c r="J92" s="103" t="n">
        <x:v>971.8919067382812</x:v>
      </x:c>
      <x:c r="K92" s="103" t="n">
        <x:v>304.8964538574219</x:v>
      </x:c>
      <x:c r="L92" s="103" t="n">
        <x:v>77.46463775634766</x:v>
      </x:c>
      <x:c r="M92" s="103" t="n">
        <x:v>1010.4534912109375</x:v>
      </x:c>
      <x:c r="N92" s="103" t="n">
        <x:v>78.26069641113281</x:v>
      </x:c>
      <x:c r="O92" s="103" t="n">
        <x:v>84.33629608154297</x:v>
      </x:c>
      <x:c r="P92" s="103" t="n">
        <x:v>78.27559661865234</x:v>
      </x:c>
      <x:c r="Q92" s="103" t="n">
        <x:v>431.67999267578125</x:v>
      </x:c>
      <x:c r="R92" s="103" t="n">
        <x:v>27.40999984741211</x:v>
      </x:c>
      <x:c r="S92" s="103" t="n">
        <x:v>134.97000122070312</x:v>
      </x:c>
      <x:c r="T92" s="74"/>
      <x:c r="U92" s="101" t="n">
        <x:f>B92/B91-1</x:f>
        <x:v>-0.0030660889376450395</x:v>
      </x:c>
      <x:c r="V92" s="101" t="n">
        <x:f>C92/C91-1</x:f>
        <x:v>-0.001192941202506459</x:v>
      </x:c>
      <x:c r="W92" s="101" t="n">
        <x:f>D92/D91-1</x:f>
        <x:v>-0.015829722633906917</x:v>
      </x:c>
      <x:c r="X92" s="101" t="n">
        <x:f>E92/E91-1</x:f>
        <x:v>-0.01761474051796541</x:v>
      </x:c>
      <x:c r="Y92" s="101" t="n">
        <x:f>F92/F91-1</x:f>
        <x:v>-0.014377423613295415</x:v>
      </x:c>
      <x:c r="Z92" s="101" t="n">
        <x:f>G92/G91-1</x:f>
        <x:v>0.017658692123978526</x:v>
      </x:c>
      <x:c r="AA92" s="101" t="n">
        <x:f>H92/H91-1</x:f>
        <x:v>-0.029943500444882698</x:v>
      </x:c>
      <x:c r="AB92" s="101" t="n">
        <x:f>I92/I91-1</x:f>
        <x:v>-0.01275333090401598</x:v>
      </x:c>
      <x:c r="AC92" s="101" t="n">
        <x:f>J92/J91-1</x:f>
        <x:v>-0.012248545137115152</x:v>
      </x:c>
      <x:c r="AD92" s="101" t="n">
        <x:f>K92/K91-1</x:f>
        <x:v>-0.027405562904829983</x:v>
      </x:c>
      <x:c r="AE92" s="101" t="n">
        <x:f>L92/L91-1</x:f>
        <x:v>-0.010097190097856923</x:v>
      </x:c>
      <x:c r="AF92" s="101" t="n">
        <x:f>M92/M91-1</x:f>
        <x:v>0.01637962212659505</x:v>
      </x:c>
      <x:c r="AG92" s="101" t="n">
        <x:f>N92/N91-1</x:f>
        <x:v>-0.015667695992538144</x:v>
      </x:c>
      <x:c r="AH92" s="101" t="n">
        <x:f>O92/O91-1</x:f>
        <x:v>-0.004995398584146549</x:v>
      </x:c>
      <x:c r="AI92" s="101" t="n">
        <x:f>P92/P91-1</x:f>
        <x:v>-0.0037426630966214125</x:v>
      </x:c>
      <x:c r="AJ92" s="101" t="n">
        <x:f>Q92/Q91-1</x:f>
        <x:v>0.001670691560653026</x:v>
      </x:c>
      <x:c r="AK92" s="101" t="n">
        <x:f>R92/R91-1</x:f>
        <x:v>0.0021937647204945954</x:v>
      </x:c>
      <x:c r="AL92" s="101" t="n">
        <x:f>S92/S91-1</x:f>
        <x:v>0.0076148137043636765</x:v>
      </x:c>
      <x:c r="AM92" s="74"/>
      <x:c r="AN92" s="74"/>
    </x:row>
    <x:row r="93">
      <x:c r="A93" s="100" t="n">
        <x:v>46150</x:v>
      </x:c>
      <x:c r="B93" s="103" t="n">
        <x:v>733.9021606445312</x:v>
      </x:c>
      <x:c r="C93" s="103" t="n">
        <x:v>710.44921875</x:v>
      </x:c>
      <x:c r="D93" s="103" t="n">
        <x:v>282.7573547363281</x:v>
      </x:c>
      <x:c r="E93" s="103" t="n">
        <x:v>300.8603515625</x:v>
      </x:c>
      <x:c r="F93" s="103" t="n">
        <x:v>181.08607482910156</x:v>
      </x:c>
      <x:c r="G93" s="103" t="n">
        <x:v>214.709228515625</x:v>
      </x:c>
      <x:c r="H93" s="103" t="n">
        <x:v>746.6951293945312</x:v>
      </x:c>
      <x:c r="I93" s="103" t="n">
        <x:v>409.6192626953125</x:v>
      </x:c>
      <x:c r="J93" s="103" t="n">
        <x:v>945.4652709960938</x:v>
      </x:c>
      <x:c r="K93" s="103" t="n">
        <x:v>300.74517822265625</x:v>
      </x:c>
      <x:c r="L93" s="103" t="n">
        <x:v>77.45475769042969</x:v>
      </x:c>
      <x:c r="M93" s="103" t="n">
        <x:v>1007.1886596679688</x:v>
      </x:c>
      <x:c r="N93" s="103" t="n">
        <x:v>75.20821380615234</x:v>
      </x:c>
      <x:c r="O93" s="103" t="n">
        <x:v>84.75970458984375</x:v>
      </x:c>
      <x:c r="P93" s="103" t="n">
        <x:v>78.550048828125</x:v>
      </x:c>
      <x:c r="Q93" s="103" t="n">
        <x:v>433.7699890136719</x:v>
      </x:c>
      <x:c r="R93" s="103" t="n">
        <x:v>27.34000015258789</x:v>
      </x:c>
      <x:c r="S93" s="103" t="n">
        <x:v>133.58999633789062</x:v>
      </x:c>
      <x:c r="T93" s="74"/>
      <x:c r="U93" s="101" t="n">
        <x:f>B93/B92-1</x:f>
        <x:v>0.008256054754597786</x:v>
      </x:c>
      <x:c r="V93" s="101" t="n">
        <x:f>C93/C92-1</x:f>
        <x:v>0.023440839756069476</x:v>
      </x:c>
      <x:c r="W93" s="101" t="n">
        <x:f>D93/D92-1</x:f>
        <x:v>0.006766837800714631</x:v>
      </x:c>
      <x:c r="X93" s="101" t="n">
        <x:f>E93/E92-1</x:f>
        <x:v>0.026844785450968578</x:v>
      </x:c>
      <x:c r="Y93" s="101" t="n">
        <x:f>F93/F92-1</x:f>
        <x:v>0.04450541969463617</x:v>
      </x:c>
      <x:c r="Z93" s="101" t="n">
        <x:f>G93/G92-1</x:f>
        <x:v>0.017494074517685476</x:v>
      </x:c>
      <x:c r="AA93" s="101" t="n">
        <x:f>H93/H92-1</x:f>
        <x:v>0.15492623874974187</x:v>
      </x:c>
      <x:c r="AB93" s="101" t="n">
        <x:f>I93/I92-1</x:f>
        <x:v>-0.005964036265890593</x:v>
      </x:c>
      <x:c r="AC93" s="101" t="n">
        <x:f>J93/J92-1</x:f>
        <x:v>-0.027190920676432695</x:v>
      </x:c>
      <x:c r="AD93" s="101" t="n">
        <x:f>K93/K92-1</x:f>
        <x:v>-0.01361536214096759</x:v>
      </x:c>
      <x:c r="AE93" s="101" t="n">
        <x:f>L93/L92-1</x:f>
        <x:v>-0.00012754291769934145</x:v>
      </x:c>
      <x:c r="AF93" s="101" t="n">
        <x:f>M93/M92-1</x:f>
        <x:v>-0.0032310557302901444</x:v>
      </x:c>
      <x:c r="AG93" s="101" t="n">
        <x:f>N93/N92-1</x:f>
        <x:v>-0.03900403069434277</x:v>
      </x:c>
      <x:c r="AH93" s="101" t="n">
        <x:f>O93/O92-1</x:f>
        <x:v>0.005020477872200946</x:v>
      </x:c>
      <x:c r="AI93" s="101" t="n">
        <x:f>P93/P92-1</x:f>
        <x:v>0.0035062295444356906</x:v>
      </x:c>
      <x:c r="AJ93" s="101" t="n">
        <x:f>Q93/Q92-1</x:f>
        <x:v>0.004841540894531038</x:v>
      </x:c>
      <x:c r="AK93" s="101" t="n">
        <x:f>R93/R92-1</x:f>
        <x:v>-0.002553801357675911</x:v>
      </x:c>
      <x:c r="AL93" s="101" t="n">
        <x:f>S93/S92-1</x:f>
        <x:v>-0.010224530416621302</x:v>
      </x:c>
      <x:c r="AM93" s="74"/>
      <x:c r="AN93" s="74"/>
    </x:row>
    <x:row r="94">
      <x:c r="A94" s="100" t="n">
        <x:v>46153</x:v>
      </x:c>
      <x:c r="B94" s="103" t="n">
        <x:v>735.5736694335938</x:v>
      </x:c>
      <x:c r="C94" s="103" t="n">
        <x:v>712.5069580078125</x:v>
      </x:c>
      <x:c r="D94" s="103" t="n">
        <x:v>283.9115295410156</x:v>
      </x:c>
      <x:c r="E94" s="103" t="n">
        <x:v>305.70526123046875</x:v>
      </x:c>
      <x:c r="F94" s="103" t="n">
        <x:v>183.6646728515625</x:v>
      </x:c>
      <x:c r="G94" s="103" t="n">
        <x:v>218.93955993652344</x:v>
      </x:c>
      <x:c r="H94" s="103" t="n">
        <x:v>795.2077026367188</x:v>
      </x:c>
      <x:c r="I94" s="103" t="n">
        <x:v>402.5150146484375</x:v>
      </x:c>
      <x:c r="J94" s="103" t="n">
        <x:v>963.9469604492188</x:v>
      </x:c>
      <x:c r="K94" s="103" t="n">
        <x:v>298.6545715332031</x:v>
      </x:c>
      <x:c r="L94" s="103" t="n">
        <x:v>77.69181060791016</x:v>
      </x:c>
      <x:c r="M94" s="103" t="n">
        <x:v>997.8834228515625</x:v>
      </x:c>
      <x:c r="N94" s="103" t="n">
        <x:v>73.15998077392578</x:v>
      </x:c>
      <x:c r="O94" s="103" t="n">
        <x:v>84.24767303466797</x:v>
      </x:c>
      <x:c r="P94" s="103" t="n">
        <x:v>78.39321899414062</x:v>
      </x:c>
      <x:c r="Q94" s="103" t="n">
        <x:v>434.6499938964844</x:v>
      </x:c>
      <x:c r="R94" s="103" t="n">
        <x:v>27.350000381469727</x:v>
      </x:c>
      <x:c r="S94" s="103" t="n">
        <x:v>138.66000366210938</x:v>
      </x:c>
      <x:c r="T94" s="74"/>
      <x:c r="U94" s="101" t="n">
        <x:f>B94/B93-1</x:f>
        <x:v>0.0022775635209937306</x:v>
      </x:c>
      <x:c r="V94" s="101" t="n">
        <x:f>C94/C93-1</x:f>
        <x:v>0.0028963917525772764</x:v>
      </x:c>
      <x:c r="W94" s="101" t="n">
        <x:f>D94/D93-1</x:f>
        <x:v>0.004081855998984585</x:v>
      </x:c>
      <x:c r="X94" s="101" t="n">
        <x:f>E94/E93-1</x:f>
        <x:v>0.016103516607645307</x:v>
      </x:c>
      <x:c r="Y94" s="101" t="n">
        <x:f>F94/F93-1</x:f>
        <x:v>0.014239626237933845</x:v>
      </x:c>
      <x:c r="Z94" s="101" t="n">
        <x:f>G94/G93-1</x:f>
        <x:v>0.019702606404692125</x:v>
      </x:c>
      <x:c r="AA94" s="101" t="n">
        <x:f>H94/H93-1</x:f>
        <x:v>0.06496971967866538</x:v>
      </x:c>
      <x:c r="AB94" s="101" t="n">
        <x:f>I94/I93-1</x:f>
        <x:v>-0.01734353995007154</x:v>
      </x:c>
      <x:c r="AC94" s="101" t="n">
        <x:f>J94/J93-1</x:f>
        <x:v>0.019547719012094067</x:v>
      </x:c>
      <x:c r="AD94" s="101" t="n">
        <x:f>K94/K93-1</x:f>
        <x:v>-0.006951422136867502</x:v>
      </x:c>
      <x:c r="AE94" s="101" t="n">
        <x:f>L94/L93-1</x:f>
        <x:v>0.00306053397556183</x:v>
      </x:c>
      <x:c r="AF94" s="101" t="n">
        <x:f>M94/M93-1</x:f>
        <x:v>-0.00923882206882054</x:v>
      </x:c>
      <x:c r="AG94" s="101" t="n">
        <x:f>N94/N93-1</x:f>
        <x:v>-0.02723416670293277</x:v>
      </x:c>
      <x:c r="AH94" s="101" t="n">
        <x:f>O94/O93-1</x:f>
        <x:v>-0.006040978524565754</x:v>
      </x:c>
      <x:c r="AI94" s="101" t="n">
        <x:f>P94/P93-1</x:f>
        <x:v>-0.0019965593443173058</x:v>
      </x:c>
      <x:c r="AJ94" s="101" t="n">
        <x:f>Q94/Q93-1</x:f>
        <x:v>0.0020287362083613036</x:v>
      </x:c>
      <x:c r="AK94" s="101" t="n">
        <x:f>R94/R93-1</x:f>
        <x:v>0.00036577281733807254</x:v>
      </x:c>
      <x:c r="AL94" s="101" t="n">
        <x:f>S94/S93-1</x:f>
        <x:v>0.03795199837714747</x:v>
      </x:c>
      <x:c r="AM94" s="74"/>
      <x:c r="AN94" s="74"/>
    </x:row>
    <x:row r="95">
      <x:c r="A95" s="100" t="n">
        <x:v>46154</x:v>
      </x:c>
      <x:c r="B95" s="103" t="n">
        <x:v>734.4593505859375</x:v>
      </x:c>
      <x:c r="C95" s="103" t="n">
        <x:v>706.463623046875</x:v>
      </x:c>
      <x:c r="D95" s="103" t="n">
        <x:v>281.165283203125</x:v>
      </x:c>
      <x:c r="E95" s="103" t="n">
        <x:v>302.2958679199219</x:v>
      </x:c>
      <x:c r="F95" s="103" t="n">
        <x:v>180.72903442382812</x:v>
      </x:c>
      <x:c r="G95" s="103" t="n">
        <x:v>220.27650451660156</x:v>
      </x:c>
      <x:c r="H95" s="103" t="n">
        <x:v>766.462158203125</x:v>
      </x:c>
      <x:c r="I95" s="103" t="n">
        <x:v>395.2913513183594</x:v>
      </x:c>
      <x:c r="J95" s="103" t="n">
        <x:v>986.7549438476562</x:v>
      </x:c>
      <x:c r="K95" s="103" t="n">
        <x:v>303.5126953125</x:v>
      </x:c>
      <x:c r="L95" s="103" t="n">
        <x:v>79.0449447631836</x:v>
      </x:c>
      <x:c r="M95" s="103" t="n">
        <x:v>1020.2578735351562</x:v>
      </x:c>
      <x:c r="N95" s="103" t="n">
        <x:v>74.75084686279297</x:v>
      </x:c>
      <x:c r="O95" s="103" t="n">
        <x:v>83.68640899658203</x:v>
      </x:c>
      <x:c r="P95" s="103" t="n">
        <x:v>78.28540802001953</x:v>
      </x:c>
      <x:c r="Q95" s="103" t="n">
        <x:v>432.92999267578125</x:v>
      </x:c>
      <x:c r="R95" s="103" t="n">
        <x:v>27.450000762939453</x:v>
      </x:c>
      <x:c r="S95" s="103" t="n">
        <x:v>144.3000030517578</x:v>
      </x:c>
      <x:c r="T95" s="74"/>
      <x:c r="U95" s="101" t="n">
        <x:f>B95/B94-1</x:f>
        <x:v>-0.0015148976832113359</x:v>
      </x:c>
      <x:c r="V95" s="101" t="n">
        <x:f>C95/C94-1</x:f>
        <x:v>-0.008481790799397704</x:v>
      </x:c>
      <x:c r="W95" s="101" t="n">
        <x:f>D95/D94-1</x:f>
        <x:v>-0.009672894730024972</x:v>
      </x:c>
      <x:c r="X95" s="101" t="n">
        <x:f>E95/E94-1</x:f>
        <x:v>-0.011152550325185806</x:v>
      </x:c>
      <x:c r="Y95" s="101" t="n">
        <x:f>F95/F94-1</x:f>
        <x:v>-0.015983685823495075</x:v>
      </x:c>
      <x:c r="Z95" s="101" t="n">
        <x:f>G95/G94-1</x:f>
        <x:v>0.006106455043874748</x:v>
      </x:c>
      <x:c r="AA95" s="101" t="n">
        <x:f>H95/H94-1</x:f>
        <x:v>-0.03614847333379745</x:v>
      </x:c>
      <x:c r="AB95" s="101" t="n">
        <x:f>I95/I94-1</x:f>
        <x:v>-0.01794632017985065</x:v>
      </x:c>
      <x:c r="AC95" s="101" t="n">
        <x:f>J95/J94-1</x:f>
        <x:v>0.023661035652634332</x:v>
      </x:c>
      <x:c r="AD95" s="101" t="n">
        <x:f>K95/K94-1</x:f>
        <x:v>0.016266698193691642</x:v>
      </x:c>
      <x:c r="AE95" s="101" t="n">
        <x:f>L95/L94-1</x:f>
        <x:v>0.01741668967019372</x:v>
      </x:c>
      <x:c r="AF95" s="101" t="n">
        <x:f>M95/M94-1</x:f>
        <x:v>0.022421908382500577</x:v>
      </x:c>
      <x:c r="AG95" s="101" t="n">
        <x:f>N95/N94-1</x:f>
        <x:v>0.02174503153278806</x:v>
      </x:c>
      <x:c r="AH95" s="101" t="n">
        <x:f>O95/O94-1</x:f>
        <x:v>-0.006662071697279726</x:v>
      </x:c>
      <x:c r="AI95" s="101" t="n">
        <x:f>P95/P94-1</x:f>
        <x:v>-0.0013752589255092706</x:v>
      </x:c>
      <x:c r="AJ95" s="101" t="n">
        <x:f>Q95/Q94-1</x:f>
        <x:v>-0.003957209812161522</x:v>
      </x:c>
      <x:c r="AK95" s="101" t="n">
        <x:f>R95/R94-1</x:f>
        <x:v>0.0036563210265063706</x:v>
      </x:c>
      <x:c r="AL95" s="101" t="n">
        <x:f>S95/S94-1</x:f>
        <x:v>0.04067502697744141</x:v>
      </x:c>
      <x:c r="AM95" s="74"/>
      <x:c r="AN95" s="74"/>
    </x:row>
    <x:row r="96">
      <x:c r="A96" s="100" t="n">
        <x:v>46155</x:v>
      </x:c>
      <x:c r="B96" s="103" t="n">
        <x:v>738.5685424804688</x:v>
      </x:c>
      <x:c r="C96" s="103" t="n">
        <x:v>713.9254760742188</x:v>
      </x:c>
      <x:c r="D96" s="103" t="n">
        <x:v>281.2648010253906</x:v>
      </x:c>
      <x:c r="E96" s="103" t="n">
        <x:v>304.44915771484375</x:v>
      </x:c>
      <x:c r="F96" s="103" t="n">
        <x:v>182.34561157226562</x:v>
      </x:c>
      <x:c r="G96" s="103" t="n">
        <x:v>225.3149871826172</x:v>
      </x:c>
      <x:c r="H96" s="103" t="n">
        <x:v>803.5064086914062</x:v>
      </x:c>
      <x:c r="I96" s="103" t="n">
        <x:v>397.7987365722656</x:v>
      </x:c>
      <x:c r="J96" s="103" t="n">
        <x:v>1012.553466796875</x:v>
      </x:c>
      <x:c r="K96" s="103" t="n">
        <x:v>298.9034729003906</x:v>
      </x:c>
      <x:c r="L96" s="103" t="n">
        <x:v>79.27210998535156</x:v>
      </x:c>
      <x:c r="M96" s="103" t="n">
        <x:v>1031.4400634765625</x:v>
      </x:c>
      <x:c r="N96" s="103" t="n">
        <x:v>73.11026000976562</x:v>
      </x:c>
      <x:c r="O96" s="103" t="n">
        <x:v>83.49933624267578</x:v>
      </x:c>
      <x:c r="P96" s="103" t="n">
        <x:v>78.3246078491211</x:v>
      </x:c>
      <x:c r="Q96" s="103" t="n">
        <x:v>430.5</x:v>
      </x:c>
      <x:c r="R96" s="103" t="n">
        <x:v>27.510000228881836</x:v>
      </x:c>
      <x:c r="S96" s="103" t="n">
        <x:v>142.0399932861328</x:v>
      </x:c>
      <x:c r="T96" s="74"/>
      <x:c r="U96" s="101" t="n">
        <x:f>B96/B95-1</x:f>
        <x:v>0.005594852718878274</x:v>
      </x:c>
      <x:c r="V96" s="101" t="n">
        <x:f>C96/C95-1</x:f>
        <x:v>0.010562260792936318</x:v>
      </x:c>
      <x:c r="W96" s="101" t="n">
        <x:f>D96/D95-1</x:f>
        <x:v>0.0003539477603062835</x:v>
      </x:c>
      <x:c r="X96" s="101" t="n">
        <x:f>E96/E95-1</x:f>
        <x:v>0.0071231201727584015</x:v>
      </x:c>
      <x:c r="Y96" s="101" t="n">
        <x:f>F96/F95-1</x:f>
        <x:v>0.008944756184811276</x:v>
      </x:c>
      <x:c r="Z96" s="101" t="n">
        <x:f>G96/G95-1</x:f>
        <x:v>0.02287344570440064</x:v>
      </x:c>
      <x:c r="AA96" s="101" t="n">
        <x:f>H96/H95-1</x:f>
        <x:v>0.048331480023915185</x:v>
      </x:c>
      <x:c r="AB96" s="101" t="n">
        <x:f>I96/I95-1</x:f>
        <x:v>0.0063431320861022655</x:v>
      </x:c>
      <x:c r="AC96" s="101" t="n">
        <x:f>J96/J95-1</x:f>
        <x:v>0.026144812458321676</x:v>
      </x:c>
      <x:c r="AD96" s="101" t="n">
        <x:f>K96/K95-1</x:f>
        <x:v>-0.01518625903724935</x:v>
      </x:c>
      <x:c r="AE96" s="101" t="n">
        <x:f>L96/L95-1</x:f>
        <x:v>0.002873874133868304</x:v>
      </x:c>
      <x:c r="AF96" s="101" t="n">
        <x:f>M96/M95-1</x:f>
        <x:v>0.010960160398135743</x:v>
      </x:c>
      <x:c r="AG96" s="101" t="n">
        <x:f>N96/N95-1</x:f>
        <x:v>-0.02194740155972652</x:v>
      </x:c>
      <x:c r="AH96" s="101" t="n">
        <x:f>O96/O95-1</x:f>
        <x:v>-0.0022354018549641808</x:v>
      </x:c>
      <x:c r="AI96" s="101" t="n">
        <x:f>P96/P95-1</x:f>
        <x:v>0.0005007297029293589</x:v>
      </x:c>
      <x:c r="AJ96" s="101" t="n">
        <x:f>Q96/Q95-1</x:f>
        <x:v>-0.005612899814961714</x:v>
      </x:c>
      <x:c r="AK96" s="101" t="n">
        <x:f>R96/R95-1</x:f>
        <x:v>0.002185772833324995</x:v>
      </x:c>
      <x:c r="AL96" s="101" t="n">
        <x:f>S96/S95-1</x:f>
        <x:v>-0.015661883006436117</x:v>
      </x:c>
      <x:c r="AM96" s="74"/>
      <x:c r="AN96" s="74"/>
    </x:row>
    <x:row r="97">
      <x:c r="A97" s="100" t="n">
        <x:v>46156</x:v>
      </x:c>
      <x:c r="B97" s="103" t="n">
        <x:v>744.3989868164062</x:v>
      </x:c>
      <x:c r="C97" s="103" t="n">
        <x:v>718.9998168945312</x:v>
      </x:c>
      <x:c r="D97" s="103" t="n">
        <x:v>283.03594970703125</x:v>
      </x:c>
      <x:c r="E97" s="103" t="n">
        <x:v>306.2934265136719</x:v>
      </x:c>
      <x:c r="F97" s="103" t="n">
        <x:v>182.64315795898438</x:v>
      </x:c>
      <x:c r="G97" s="103" t="n">
        <x:v>235.202392578125</x:v>
      </x:c>
      <x:c r="H97" s="103" t="n">
        <x:v>775.8906860351562</x:v>
      </x:c>
      <x:c r="I97" s="103" t="n">
        <x:v>415.6290283203125</x:v>
      </x:c>
      <x:c r="J97" s="103" t="n">
        <x:v>1003.5320434570312</x:v>
      </x:c>
      <x:c r="K97" s="103" t="n">
        <x:v>298.56500244140625</x:v>
      </x:c>
      <x:c r="L97" s="103" t="n">
        <x:v>79.45977783203125</x:v>
      </x:c>
      <x:c r="M97" s="103" t="n">
        <x:v>1039.59716796875</x:v>
      </x:c>
      <x:c r="N97" s="103" t="n">
        <x:v>73.36878204345703</x:v>
      </x:c>
      <x:c r="O97" s="103" t="n">
        <x:v>83.61748504638672</x:v>
      </x:c>
      <x:c r="P97" s="103" t="n">
        <x:v>78.26579284667969</x:v>
      </x:c>
      <x:c r="Q97" s="103" t="n">
        <x:v>427.2099914550781</x:v>
      </x:c>
      <x:c r="R97" s="103" t="n">
        <x:v>27.6200008392334</x:v>
      </x:c>
      <x:c r="S97" s="103" t="n">
        <x:v>143</x:v>
      </x:c>
      <x:c r="T97" s="74"/>
      <x:c r="U97" s="101" t="n">
        <x:f>B97/B96-1</x:f>
        <x:v>0.007894249484761584</x:v>
      </x:c>
      <x:c r="V97" s="101" t="n">
        <x:f>C97/C96-1</x:f>
        <x:v>0.00710766178035227</x:v>
      </x:c>
      <x:c r="W97" s="101" t="n">
        <x:f>D97/D96-1</x:f>
        <x:v>0.006297086145097719</x:v>
      </x:c>
      <x:c r="X97" s="101" t="n">
        <x:f>E97/E96-1</x:f>
        <x:v>0.006057723439509388</x:v>
      </x:c>
      <x:c r="Y97" s="101" t="n">
        <x:f>F97/F96-1</x:f>
        <x:v>0.0016317715800955312</x:v>
      </x:c>
      <x:c r="Z97" s="101" t="n">
        <x:f>G97/G96-1</x:f>
        <x:v>0.043882590852662995</x:v>
      </x:c>
      <x:c r="AA97" s="101" t="n">
        <x:f>H97/H96-1</x:f>
        <x:v>-0.03436901356048305</x:v>
      </x:c>
      <x:c r="AB97" s="101" t="n">
        <x:f>I97/I96-1</x:f>
        <x:v>0.044822394112374875</x:v>
      </x:c>
      <x:c r="AC97" s="101" t="n">
        <x:f>J97/J96-1</x:f>
        <x:v>-0.008909577257566692</x:v>
      </x:c>
      <x:c r="AD97" s="101" t="n">
        <x:f>K97/K96-1</x:f>
        <x:v>-0.0011323737917798837</x:v>
      </x:c>
      <x:c r="AE97" s="101" t="n">
        <x:f>L97/L96-1</x:f>
        <x:v>0.0023673880601180475</x:v>
      </x:c>
      <x:c r="AF97" s="101" t="n">
        <x:f>M97/M96-1</x:f>
        <x:v>0.007908461946584788</x:v>
      </x:c>
      <x:c r="AG97" s="101" t="n">
        <x:f>N97/N96-1</x:f>
        <x:v>0.0035360568223512523</x:v>
      </x:c>
      <x:c r="AH97" s="101" t="n">
        <x:f>O97/O96-1</x:f>
        <x:v>0.0014149669809058185</x:v>
      </x:c>
      <x:c r="AI97" s="101" t="n">
        <x:f>P97/P96-1</x:f>
        <x:v>-0.0007509134620208302</x:v>
      </x:c>
      <x:c r="AJ97" s="101" t="n">
        <x:f>Q97/Q96-1</x:f>
        <x:v>-0.007642296271595517</x:v>
      </x:c>
      <x:c r="AK97" s="101" t="n">
        <x:f>R97/R96-1</x:f>
        <x:v>0.003998568136545311</x:v>
      </x:c>
      <x:c r="AL97" s="101" t="n">
        <x:f>S97/S96-1</x:f>
        <x:v>0.006758707119432827</x:v>
      </x:c>
      <x:c r="AM97" s="74"/>
      <x:c r="AN97" s="74"/>
    </x:row>
    <x:row r="98">
      <x:c r="A98" s="100" t="n">
        <x:v>46157</x:v>
      </x:c>
      <x:c r="B98" s="103" t="n">
        <x:v>735.4443969726562</x:v>
      </x:c>
      <x:c r="C98" s="103" t="n">
        <x:v>708.1517944335938</x:v>
      </x:c>
      <x:c r="D98" s="103" t="n">
        <x:v>276.219970703125</x:v>
      </x:c>
      <x:c r="E98" s="103" t="n">
        <x:v>297.34136962890625</x:v>
      </x:c>
      <x:c r="F98" s="103" t="n">
        <x:v>178.29920959472656</x:v>
      </x:c>
      <x:c r="G98" s="103" t="n">
        <x:v>224.80616760253906</x:v>
      </x:c>
      <x:c r="H98" s="103" t="n">
        <x:v>724.5485229492188</x:v>
      </x:c>
      <x:c r="I98" s="103" t="n">
        <x:v>402.32598876953125</x:v>
      </x:c>
      <x:c r="J98" s="103" t="n">
        <x:v>1003.4819946289062</x:v>
      </x:c>
      <x:c r="K98" s="103" t="n">
        <x:v>296.4743957519531</x:v>
      </x:c>
      <x:c r="L98" s="103" t="n">
        <x:v>79.82522583007812</x:v>
      </x:c>
      <x:c r="M98" s="103" t="n">
        <x:v>1047.284912109375</x:v>
      </x:c>
      <x:c r="N98" s="103" t="n">
        <x:v>73.00088500976562</x:v>
      </x:c>
      <x:c r="O98" s="103" t="n">
        <x:v>82.37682342529297</x:v>
      </x:c>
      <x:c r="P98" s="103" t="n">
        <x:v>77.88353729248047</x:v>
      </x:c>
      <x:c r="Q98" s="103" t="n">
        <x:v>417.2900085449219</x:v>
      </x:c>
      <x:c r="R98" s="103" t="n">
        <x:v>27.770000457763672</x:v>
      </x:c>
      <x:c r="S98" s="103" t="n">
        <x:v>148.22999572753906</x:v>
      </x:c>
      <x:c r="T98" s="74"/>
      <x:c r="U98" s="101" t="n">
        <x:f>B98/B97-1</x:f>
        <x:v>-0.012029288059682064</x:v>
      </x:c>
      <x:c r="V98" s="101" t="n">
        <x:f>C98/C97-1</x:f>
        <x:v>-0.015087656778261405</x:v>
      </x:c>
      <x:c r="W98" s="101" t="n">
        <x:f>D98/D97-1</x:f>
        <x:v>-0.02408167234925962</x:v>
      </x:c>
      <x:c r="X98" s="101" t="n">
        <x:f>E98/E97-1</x:f>
        <x:v>-0.029227061731819548</x:v>
      </x:c>
      <x:c r="Y98" s="101" t="n">
        <x:f>F98/F97-1</x:f>
        <x:v>-0.02378380013136505</x:v>
      </x:c>
      <x:c r="Z98" s="101" t="n">
        <x:f>G98/G97-1</x:f>
        <x:v>-0.04420118716323318</x:v>
      </x:c>
      <x:c r="AA98" s="101" t="n">
        <x:f>H98/H97-1</x:f>
        <x:v>-0.06617190283375973</x:v>
      </x:c>
      <x:c r="AB98" s="101" t="n">
        <x:f>I98/I97-1</x:f>
        <x:v>-0.032007002986636945</x:v>
      </x:c>
      <x:c r="AC98" s="101" t="n">
        <x:f>J98/J97-1</x:f>
        <x:v>-0.00004987267566725073</x:v>
      </x:c>
      <x:c r="AD98" s="101" t="n">
        <x:f>K98/K97-1</x:f>
        <x:v>-0.007002182681687286</x:v>
      </x:c>
      <x:c r="AE98" s="101" t="n">
        <x:f>L98/L97-1</x:f>
        <x:v>0.004599157058045034</x:v>
      </x:c>
      <x:c r="AF98" s="101" t="n">
        <x:f>M98/M97-1</x:f>
        <x:v>0.0073949260131651595</x:v>
      </x:c>
      <x:c r="AG98" s="101" t="n">
        <x:f>N98/N97-1</x:f>
        <x:v>-0.005014353836124696</x:v>
      </x:c>
      <x:c r="AH98" s="101" t="n">
        <x:f>O98/O97-1</x:f>
        <x:v>-0.014837346763126091</x:v>
      </x:c>
      <x:c r="AI98" s="101" t="n">
        <x:f>P98/P97-1</x:f>
        <x:v>-0.004884069275935765</x:v>
      </x:c>
      <x:c r="AJ98" s="101" t="n">
        <x:f>Q98/Q97-1</x:f>
        <x:v>-0.02322039069444226</x:v>
      </x:c>
      <x:c r="AK98" s="101" t="n">
        <x:f>R98/R97-1</x:f>
        <x:v>0.005430833235790633</x:v>
      </x:c>
      <x:c r="AL98" s="101" t="n">
        <x:f>S98/S97-1</x:f>
        <x:v>0.03657339669607729</x:v>
      </x:c>
      <x:c r="AM98" s="74"/>
      <x:c r="AN98" s="74"/>
    </x:row>
    <x:row r="99">
      <x:c r="A99" s="100" t="n">
        <x:v>46160</x:v>
      </x:c>
      <x:c r="B99" s="103" t="n">
        <x:v>734.927001953125</x:v>
      </x:c>
      <x:c r="C99" s="103" t="n">
        <x:v>705.1051025390625</x:v>
      </x:c>
      <x:c r="D99" s="103" t="n">
        <x:v>274.59808349609375</x:v>
      </x:c>
      <x:c r="E99" s="103" t="n">
        <x:v>293.4036865234375</x:v>
      </x:c>
      <x:c r="F99" s="103" t="n">
        <x:v>176.6033172607422</x:v>
      </x:c>
      <x:c r="G99" s="103" t="n">
        <x:v>221.81300354003906</x:v>
      </x:c>
      <x:c r="H99" s="103" t="n">
        <x:v>681.4351806640625</x:v>
      </x:c>
      <x:c r="I99" s="103" t="n">
        <x:v>393.968017578125</x:v>
      </x:c>
      <x:c r="J99" s="103" t="n">
        <x:v>986.6761474609375</x:v>
      </x:c>
      <x:c r="K99" s="103" t="n">
        <x:v>299.3813171386719</x:v>
      </x:c>
      <x:c r="L99" s="103" t="n">
        <x:v>80.2005386352539</x:v>
      </x:c>
      <x:c r="M99" s="103" t="n">
        <x:v>1074.76123046875</x:v>
      </x:c>
      <x:c r="N99" s="103" t="n">
        <x:v>73.94547271728516</x:v>
      </x:c>
      <x:c r="O99" s="103" t="n">
        <x:v>82.27835083007812</x:v>
      </x:c>
      <x:c r="P99" s="103" t="n">
        <x:v>77.96195983886719</x:v>
      </x:c>
      <x:c r="Q99" s="103" t="n">
        <x:v>418.42999267578125</x:v>
      </x:c>
      <x:c r="R99" s="103" t="n">
        <x:v>27.700000762939453</x:v>
      </x:c>
      <x:c r="S99" s="103" t="n">
        <x:v>149.2899932861328</x:v>
      </x:c>
      <x:c r="T99" s="74"/>
      <x:c r="U99" s="101" t="n">
        <x:f>B99/B98-1</x:f>
        <x:v>-0.0007035134425675826</x:v>
      </x:c>
      <x:c r="V99" s="101" t="n">
        <x:f>C99/C98-1</x:f>
        <x:v>-0.004302314727548051</x:v>
      </x:c>
      <x:c r="W99" s="101" t="n">
        <x:f>D99/D98-1</x:f>
        <x:v>-0.005871723188235478</x:v>
      </x:c>
      <x:c r="X99" s="101" t="n">
        <x:f>E99/E98-1</x:f>
        <x:v>-0.013242970900359863</x:v>
      </x:c>
      <x:c r="Y99" s="101" t="n">
        <x:f>F99/F98-1</x:f>
        <x:v>-0.009511496645661754</x:v>
      </x:c>
      <x:c r="Z99" s="101" t="n">
        <x:f>G99/G98-1</x:f>
        <x:v>-0.013314421461033787</x:v>
      </x:c>
      <x:c r="AA99" s="101" t="n">
        <x:f>H99/H98-1</x:f>
        <x:v>-0.05950373359353034</x:v>
      </x:c>
      <x:c r="AB99" s="101" t="n">
        <x:f>I99/I98-1</x:f>
        <x:v>-0.020774127013191923</x:v>
      </x:c>
      <x:c r="AC99" s="101" t="n">
        <x:f>J99/J98-1</x:f>
        <x:v>-0.016747532350277594</x:v>
      </x:c>
      <x:c r="AD99" s="101" t="n">
        <x:f>K99/K98-1</x:f>
        <x:v>0.009804966055655173</x:v>
      </x:c>
      <x:c r="AE99" s="101" t="n">
        <x:f>L99/L98-1</x:f>
        <x:v>0.004701681721198003</x:v>
      </x:c>
      <x:c r="AF99" s="101" t="n">
        <x:f>M99/M98-1</x:f>
        <x:v>0.026235762629325032</x:v>
      </x:c>
      <x:c r="AG99" s="101" t="n">
        <x:f>N99/N98-1</x:f>
        <x:v>0.012939400767445042</x:v>
      </x:c>
      <x:c r="AH99" s="101" t="n">
        <x:f>O99/O98-1</x:f>
        <x:v>-0.0011953919940133062</x:v>
      </x:c>
      <x:c r="AI99" s="101" t="n">
        <x:f>P99/P98-1</x:f>
        <x:v>0.0010069207063903018</x:v>
      </x:c>
      <x:c r="AJ99" s="101" t="n">
        <x:f>Q99/Q98-1</x:f>
        <x:v>0.00273187497307803</x:v>
      </x:c>
      <x:c r="AK99" s="101" t="n">
        <x:f>R99/R98-1</x:f>
        <x:v>-0.00252069476666672</x:v>
      </x:c>
      <x:c r="AL99" s="101" t="n">
        <x:f>S99/S98-1</x:f>
        <x:v>0.007151032781125721</x:v>
      </x:c>
      <x:c r="AM99" s="74"/>
      <x:c r="AN99" s="74"/>
    </x:row>
    <x:row r="100">
      <x:c r="A100" s="100" t="n">
        <x:v>46161</x:v>
      </x:c>
      <x:c r="B100" s="103" t="n">
        <x:v>730.0317993164062</x:v>
      </x:c>
      <x:c r="C100" s="103" t="n">
        <x:v>700.7599487304688</x:v>
      </x:c>
      <x:c r="D100" s="103" t="n">
        <x:v>271.6428527832031</x:v>
      </x:c>
      <x:c r="E100" s="103" t="n">
        <x:v>291.6790771484375</x:v>
      </x:c>
      <x:c r="F100" s="103" t="n">
        <x:v>176.8214874267578</x:v>
      </x:c>
      <x:c r="G100" s="103" t="n">
        <x:v>220.1068878173828</x:v>
      </x:c>
      <x:c r="H100" s="103" t="n">
        <x:v>698.632568359375</x:v>
      </x:c>
      <x:c r="I100" s="103" t="n">
        <x:v>390.64471435546875</x:v>
      </x:c>
      <x:c r="J100" s="103" t="n">
        <x:v>1019.9484252929688</x:v>
      </x:c>
      <x:c r="K100" s="103" t="n">
        <x:v>294.3738708496094</x:v>
      </x:c>
      <x:c r="L100" s="103" t="n">
        <x:v>80.91168212890625</x:v>
      </x:c>
      <x:c r="M100" s="103" t="n">
        <x:v>1092.5828857421875</x:v>
      </x:c>
      <x:c r="N100" s="103" t="n">
        <x:v>74.12444305419922</x:v>
      </x:c>
      <x:c r="O100" s="103" t="n">
        <x:v>81.74662780761719</x:v>
      </x:c>
      <x:c r="P100" s="103" t="n">
        <x:v>77.77571868896484</x:v>
      </x:c>
      <x:c r="Q100" s="103" t="n">
        <x:v>411.5</x:v>
      </x:c>
      <x:c r="R100" s="103" t="n">
        <x:v>27.790000915527344</x:v>
      </x:c>
      <x:c r="S100" s="103" t="n">
        <x:v>152.9600067138672</x:v>
      </x:c>
      <x:c r="T100" s="74"/>
      <x:c r="U100" s="101" t="n">
        <x:f>B100/B99-1</x:f>
        <x:v>-0.006660801173054454</x:v>
      </x:c>
      <x:c r="V100" s="101" t="n">
        <x:f>C100/C99-1</x:f>
        <x:v>-0.006162420032059024</x:v>
      </x:c>
      <x:c r="W100" s="101" t="n">
        <x:f>D100/D99-1</x:f>
        <x:v>-0.010762022353781875</x:v>
      </x:c>
      <x:c r="X100" s="101" t="n">
        <x:f>E100/E99-1</x:f>
        <x:v>-0.00587794037435263</x:v>
      </x:c>
      <x:c r="Y100" s="101" t="n">
        <x:f>F100/F99-1</x:f>
        <x:v>0.0012353684483372707</x:v>
      </x:c>
      <x:c r="Z100" s="101" t="n">
        <x:f>G100/G99-1</x:f>
        <x:v>-0.00769168486710603</x:v>
      </x:c>
      <x:c r="AA100" s="101" t="n">
        <x:f>H100/H99-1</x:f>
        <x:v>0.02523701179993898</x:v>
      </x:c>
      <x:c r="AB100" s="101" t="n">
        <x:f>I100/I99-1</x:f>
        <x:v>-0.008435464490457623</x:v>
      </x:c>
      <x:c r="AC100" s="101" t="n">
        <x:f>J100/J99-1</x:f>
        <x:v>0.03372157918041552</x:v>
      </x:c>
      <x:c r="AD100" s="101" t="n">
        <x:f>K100/K99-1</x:f>
        <x:v>-0.01672598122328084</x:v>
      </x:c>
      <x:c r="AE100" s="101" t="n">
        <x:f>L100/L99-1</x:f>
        <x:v>0.008867066303464233</x:v>
      </x:c>
      <x:c r="AF100" s="101" t="n">
        <x:f>M100/M99-1</x:f>
        <x:v>0.016581967015747878</x:v>
      </x:c>
      <x:c r="AG100" s="101" t="n">
        <x:f>N100/N99-1</x:f>
        <x:v>0.00242030147806771</x:v>
      </x:c>
      <x:c r="AH100" s="101" t="n">
        <x:f>O100/O99-1</x:f>
        <x:v>-0.006462490036523216</x:v>
      </x:c>
      <x:c r="AI100" s="101" t="n">
        <x:f>P100/P99-1</x:f>
        <x:v>-0.0023888720895071103</x:v>
      </x:c>
      <x:c r="AJ100" s="101" t="n">
        <x:f>Q100/Q99-1</x:f>
        <x:v>-0.016561892782745447</x:v>
      </x:c>
      <x:c r="AK100" s="101" t="n">
        <x:f>R100/R99-1</x:f>
        <x:v>0.003249102892022515</x:v>
      </x:c>
      <x:c r="AL100" s="101" t="n">
        <x:f>S100/S99-1</x:f>
        <x:v>0.024583117374118668</x:v>
      </x:c>
      <x:c r="AM100" s="74"/>
      <x:c r="AN100" s="74"/>
    </x:row>
    <x:row r="101">
      <x:c r="A101" s="100" t="n">
        <x:v>46162</x:v>
      </x:c>
      <x:c r="B101" s="103" t="n">
        <x:v>737.5138549804688</x:v>
      </x:c>
      <x:c r="C101" s="103" t="n">
        <x:v>712.3671875</x:v>
      </x:c>
      <x:c r="D101" s="103" t="n">
        <x:v>278.47869873046875</x:v>
      </x:c>
      <x:c r="E101" s="103" t="n">
        <x:v>298.6572570800781</x:v>
      </x:c>
      <x:c r="F101" s="103" t="n">
        <x:v>181.1852569580078</x:v>
      </x:c>
      <x:c r="G101" s="103" t="n">
        <x:v>222.9603729248047</x:v>
      </x:c>
      <x:c r="H101" s="103" t="n">
        <x:v>731.87744140625</x:v>
      </x:c>
      <x:c r="I101" s="103" t="n">
        <x:v>399.609619140625</x:v>
      </x:c>
      <x:c r="J101" s="103" t="n">
        <x:v>1017.4120483398438</x:v>
      </x:c>
      <x:c r="K101" s="103" t="n">
        <x:v>300.625732421875</x:v>
      </x:c>
      <x:c r="L101" s="103" t="n">
        <x:v>80.5462417602539</x:v>
      </x:c>
      <x:c r="M101" s="103" t="n">
        <x:v>1072.30517578125</x:v>
      </x:c>
      <x:c r="N101" s="103" t="n">
        <x:v>75.37724304199219</x:v>
      </x:c>
      <x:c r="O101" s="103" t="n">
        <x:v>82.62298583984375</x:v>
      </x:c>
      <x:c r="P101" s="103" t="n">
        <x:v>78.27559661865234</x:v>
      </x:c>
      <x:c r="Q101" s="103" t="n">
        <x:v>417.3999938964844</x:v>
      </x:c>
      <x:c r="R101" s="103" t="n">
        <x:v>27.729999542236328</x:v>
      </x:c>
      <x:c r="S101" s="103" t="n">
        <x:v>144.27000427246094</x:v>
      </x:c>
      <x:c r="T101" s="74"/>
      <x:c r="U101" s="101" t="n">
        <x:f>B101/B100-1</x:f>
        <x:v>0.0102489448693448</x:v>
      </x:c>
      <x:c r="V101" s="101" t="n">
        <x:f>C101/C100-1</x:f>
        <x:v>0.016563787343382597</x:v>
      </x:c>
      <x:c r="W101" s="101" t="n">
        <x:f>D101/D100-1</x:f>
        <x:v>0.025164829029097557</x:v>
      </x:c>
      <x:c r="X101" s="101" t="n">
        <x:f>E101/E100-1</x:f>
        <x:v>0.023924170358264663</x:v>
      </x:c>
      <x:c r="Y101" s="101" t="n">
        <x:f>F101/F100-1</x:f>
        <x:v>0.02467895500006767</x:v>
      </x:c>
      <x:c r="Z101" s="101" t="n">
        <x:f>G101/G100-1</x:f>
        <x:v>0.012964088201498525</x:v>
      </x:c>
      <x:c r="AA101" s="101" t="n">
        <x:f>H101/H100-1</x:f>
        <x:v>0.0475856330673865</x:v>
      </x:c>
      <x:c r="AB101" s="101" t="n">
        <x:f>I101/I100-1</x:f>
        <x:v>0.022948998042755075</x:v>
      </x:c>
      <x:c r="AC101" s="101" t="n">
        <x:f>J101/J100-1</x:f>
        <x:v>-0.0024867698113230086</x:v>
      </x:c>
      <x:c r="AD101" s="101" t="n">
        <x:f>K101/K100-1</x:f>
        <x:v>0.021237827780780094</x:v>
      </x:c>
      <x:c r="AE101" s="101" t="n">
        <x:f>L101/L100-1</x:f>
        <x:v>-0.004516534065750033</x:v>
      </x:c>
      <x:c r="AF101" s="101" t="n">
        <x:f>M101/M100-1</x:f>
        <x:v>-0.018559424850557615</x:v>
      </x:c>
      <x:c r="AG101" s="101" t="n">
        <x:f>N101/N100-1</x:f>
        <x:v>0.01690130726347494</x:v>
      </x:c>
      <x:c r="AH101" s="101" t="n">
        <x:f>O101/O100-1</x:f>
        <x:v>0.010720418147265764</x:v>
      </x:c>
      <x:c r="AI101" s="101" t="n">
        <x:f>P101/P100-1</x:f>
        <x:v>0.006427172106073131</x:v>
      </x:c>
      <x:c r="AJ101" s="101" t="n">
        <x:f>Q101/Q100-1</x:f>
        <x:v>0.014337773746013083</x:v>
      </x:c>
      <x:c r="AK101" s="101" t="n">
        <x:f>R101/R100-1</x:f>
        <x:v>-0.0021590993635948186</x:v>
      </x:c>
      <x:c r="AL101" s="101" t="n">
        <x:f>S101/S100-1</x:f>
        <x:v>-0.05681225196114237</x:v>
      </x:c>
      <x:c r="AM101" s="74"/>
      <x:c r="AN101" s="74"/>
    </x:row>
    <x:row r="102">
      <x:c r="A102" s="100" t="n">
        <x:v>46163</x:v>
      </x:c>
      <x:c r="B102" s="103" t="n">
        <x:v>738.9764404296875</x:v>
      </x:c>
      <x:c r="C102" s="103" t="n">
        <x:v>713.7256469726562</x:v>
      </x:c>
      <x:c r="D102" s="103" t="n">
        <x:v>281.0856628417969</x:v>
      </x:c>
      <x:c r="E102" s="103" t="n">
        <x:v>301.2192687988281</x:v>
      </x:c>
      <x:c r="F102" s="103" t="n">
        <x:v>183.39688110351562</x:v>
      </x:c>
      <x:c r="G102" s="103" t="n">
        <x:v>219.0093994140625</x:v>
      </x:c>
      <x:c r="H102" s="103" t="n">
        <x:v>761.9827880859375</x:v>
      </x:c>
      <x:c r="I102" s="103" t="n">
        <x:v>405.1119384765625</x:v>
      </x:c>
      <x:c r="J102" s="103" t="n">
        <x:v>1040.1595458984375</x:v>
      </x:c>
      <x:c r="K102" s="103" t="n">
        <x:v>301.6411437988281</x:v>
      </x:c>
      <x:c r="L102" s="103" t="n">
        <x:v>80.17090606689453</x:v>
      </x:c>
      <x:c r="M102" s="103" t="n">
        <x:v>1048.782470703125</x:v>
      </x:c>
      <x:c r="N102" s="103" t="n">
        <x:v>75.48661804199219</x:v>
      </x:c>
      <x:c r="O102" s="103" t="n">
        <x:v>82.92823028564453</x:v>
      </x:c>
      <x:c r="P102" s="103" t="n">
        <x:v>78.31481170654297</x:v>
      </x:c>
      <x:c r="Q102" s="103" t="n">
        <x:v>416.989990234375</x:v>
      </x:c>
      <x:c r="R102" s="103" t="n">
        <x:v>27.729999542236328</x:v>
      </x:c>
      <x:c r="S102" s="103" t="n">
        <x:v>142.5399932861328</x:v>
      </x:c>
      <x:c r="T102" s="74"/>
      <x:c r="U102" s="101" t="n">
        <x:f>B102/B101-1</x:f>
        <x:v>0.0019831294549137457</x:v>
      </x:c>
      <x:c r="V102" s="101" t="n">
        <x:f>C102/C101-1</x:f>
        <x:v>0.001906965251198045</x:v>
      </x:c>
      <x:c r="W102" s="101" t="n">
        <x:f>D102/D101-1</x:f>
        <x:v>0.009361448912296622</x:v>
      </x:c>
      <x:c r="X102" s="101" t="n">
        <x:f>E102/E101-1</x:f>
        <x:v>0.008578434503143662</x:v>
      </x:c>
      <x:c r="Y102" s="101" t="n">
        <x:f>F102/F101-1</x:f>
        <x:v>0.012206424422382067</x:v>
      </x:c>
      <x:c r="Z102" s="101" t="n">
        <x:f>G102/G101-1</x:f>
        <x:v>-0.017720518937572316</x:v>
      </x:c>
      <x:c r="AA102" s="101" t="n">
        <x:f>H102/H101-1</x:f>
        <x:v>0.04113440991136752</x:v>
      </x:c>
      <x:c r="AB102" s="101" t="n">
        <x:f>I102/I101-1</x:f>
        <x:v>0.013769236455745126</x:v>
      </x:c>
      <x:c r="AC102" s="101" t="n">
        <x:f>J102/J101-1</x:f>
        <x:v>0.022358195576425377</x:v>
      </x:c>
      <x:c r="AD102" s="101" t="n">
        <x:f>K102/K101-1</x:f>
        <x:v>0.0033776595528693942</x:v>
      </x:c>
      <x:c r="AE102" s="101" t="n">
        <x:f>L102/L101-1</x:f>
        <x:v>-0.00465987841464488</x:v>
      </x:c>
      <x:c r="AF102" s="101" t="n">
        <x:f>M102/M101-1</x:f>
        <x:v>-0.021936577020610804</x:v>
      </x:c>
      <x:c r="AG102" s="101" t="n">
        <x:f>N102/N101-1</x:f>
        <x:v>0.0014510347630924958</x:v>
      </x:c>
      <x:c r="AH102" s="101" t="n">
        <x:f>O102/O101-1</x:f>
        <x:v>0.0036944252582746806</x:v>
      </x:c>
      <x:c r="AI102" s="101" t="n">
        <x:f>P102/P101-1</x:f>
        <x:v>0.0005009874032857464</x:v>
      </x:c>
      <x:c r="AJ102" s="101" t="n">
        <x:f>Q102/Q101-1</x:f>
        <x:v>-0.0009822799906678004</x:v>
      </x:c>
      <x:c r="AK102" s="101" t="n">
        <x:f>R102/R101-1</x:f>
        <x:v>0</x:v>
      </x:c>
      <x:c r="AL102" s="101" t="n">
        <x:f>S102/S101-1</x:f>
        <x:v>-0.011991480800547571</x:v>
      </x:c>
      <x:c r="AM102" s="74"/>
      <x:c r="AN102" s="74"/>
    </x:row>
    <x:row r="103">
      <x:c r="A103" s="100" t="n">
        <x:v>46164</x:v>
      </x:c>
      <x:c r="B103" s="103" t="n">
        <x:v>741.8817749023438</x:v>
      </x:c>
      <x:c r="C103" s="103" t="n">
        <x:v>716.7523193359375</x:v>
      </x:c>
      <x:c r="D103" s="103" t="n">
        <x:v>283.7026062011719</x:v>
      </x:c>
      <x:c r="E103" s="103" t="n">
        <x:v>302.65478515625</x:v>
      </x:c>
      <x:c r="F103" s="103" t="n">
        <x:v>185.7870330810547</x:v>
      </x:c>
      <x:c r="G103" s="103" t="n">
        <x:v>214.83892822265625</x:v>
      </x:c>
      <x:c r="H103" s="103" t="n">
        <x:v>750.884521484375</x:v>
      </x:c>
      <x:c r="I103" s="103" t="n">
        <x:v>402.4951171875</x:v>
      </x:c>
      <x:c r="J103" s="103" t="n">
        <x:v>1063.47607421875</x:v>
      </x:c>
      <x:c r="K103" s="103" t="n">
        <x:v>305.0059814453125</x:v>
      </x:c>
      <x:c r="L103" s="103" t="n">
        <x:v>80.47710418701172</x:v>
      </x:c>
      <x:c r="M103" s="103" t="n">
        <x:v>1026.6077880859375</x:v>
      </x:c>
      <x:c r="N103" s="103" t="n">
        <x:v>75.96388244628906</x:v>
      </x:c>
      <x:c r="O103" s="103" t="n">
        <x:v>83.38117980957031</x:v>
      </x:c>
      <x:c r="P103" s="103" t="n">
        <x:v>78.3246078491211</x:v>
      </x:c>
      <x:c r="Q103" s="103" t="n">
        <x:v>413.82000732421875</x:v>
      </x:c>
      <x:c r="R103" s="103" t="n">
        <x:v>27.770000457763672</x:v>
      </x:c>
      <x:c r="S103" s="103" t="n">
        <x:v>140.9199981689453</x:v>
      </x:c>
      <x:c r="T103" s="74"/>
      <x:c r="U103" s="101" t="n">
        <x:f>B103/B102-1</x:f>
        <x:v>0.003931565762728351</x:v>
      </x:c>
      <x:c r="V103" s="101" t="n">
        <x:f>C103/C102-1</x:f>
        <x:v>0.004240666390677106</x:v>
      </x:c>
      <x:c r="W103" s="101" t="n">
        <x:f>D103/D102-1</x:f>
        <x:v>0.00931012749962945</x:v>
      </x:c>
      <x:c r="X103" s="101" t="n">
        <x:f>E103/E102-1</x:f>
        <x:v>0.004765685685202969</x:v>
      </x:c>
      <x:c r="Y103" s="101" t="n">
        <x:f>F103/F102-1</x:f>
        <x:v>0.01303267516414297</x:v>
      </x:c>
      <x:c r="Z103" s="101" t="n">
        <x:f>G103/G102-1</x:f>
        <x:v>-0.019042430153974776</x:v>
      </x:c>
      <x:c r="AA103" s="101" t="n">
        <x:f>H103/H102-1</x:f>
        <x:v>-0.014564983323889447</x:v>
      </x:c>
      <x:c r="AB103" s="101" t="n">
        <x:f>I103/I102-1</x:f>
        <x:v>-0.006459501783391386</x:v>
      </x:c>
      <x:c r="AC103" s="101" t="n">
        <x:f>J103/J102-1</x:f>
        <x:v>0.022416299895775094</x:v>
      </x:c>
      <x:c r="AD103" s="101" t="n">
        <x:f>K103/K102-1</x:f>
        <x:v>0.011155101734823258</x:v>
      </x:c>
      <x:c r="AE103" s="101" t="n">
        <x:f>L103/L102-1</x:f>
        <x:v>0.0038193171954636895</x:v>
      </x:c>
      <x:c r="AF103" s="101" t="n">
        <x:f>M103/M102-1</x:f>
        <x:v>-0.0211432620554014</x:v>
      </x:c>
      <x:c r="AG103" s="101" t="n">
        <x:f>N103/N102-1</x:f>
        <x:v>0.006322503467189211</x:v>
      </x:c>
      <x:c r="AH103" s="101" t="n">
        <x:f>O103/O102-1</x:f>
        <x:v>0.005461946099242665</x:v>
      </x:c>
      <x:c r="AI103" s="101" t="n">
        <x:f>P103/P102-1</x:f>
        <x:v>0.00012508671558619788</x:v>
      </x:c>
      <x:c r="AJ103" s="101" t="n">
        <x:f>Q103/Q102-1</x:f>
        <x:v>-0.0076020599640161945</x:v>
      </x:c>
      <x:c r="AK103" s="101" t="n">
        <x:f>R103/R102-1</x:f>
        <x:v>0.001442514107020454</x:v>
      </x:c>
      <x:c r="AL103" s="101" t="n">
        <x:f>S103/S102-1</x:f>
        <x:v>-0.011365197091987689</x:v>
      </x:c>
      <x:c r="AM103" s="74"/>
      <x:c r="AN103" s="74"/>
    </x:row>
    <x:row r="104">
      <x:c r="A104" s="100" t="n">
        <x:v>46168</x:v>
      </x:c>
      <x:c r="B104" s="103" t="n">
        <x:v>746.8068237304688</x:v>
      </x:c>
      <x:c r="C104" s="103" t="n">
        <x:v>729.4783935546875</x:v>
      </x:c>
      <x:c r="D104" s="103" t="n">
        <x:v>289.0658264160156</x:v>
      </x:c>
      <x:c r="E104" s="103" t="n">
        <x:v>313.0722351074219</x:v>
      </x:c>
      <x:c r="F104" s="103" t="n">
        <x:v>192.9475555419922</x:v>
      </x:c>
      <x:c r="G104" s="103" t="n">
        <x:v>214.37001037597656</x:v>
      </x:c>
      <x:c r="H104" s="103" t="n">
        <x:v>895.7422485351562</x:v>
      </x:c>
      <x:c r="I104" s="103" t="n">
        <x:v>410.2560729980469</x:v>
      </x:c>
      <x:c r="J104" s="103" t="n">
        <x:v>1063.2164306640625</x:v>
      </x:c>
      <x:c r="K104" s="103" t="n">
        <x:v>305.3643493652344</x:v>
      </x:c>
      <x:c r="L104" s="103" t="n">
        <x:v>79.46965026855469</x:v>
      </x:c>
      <x:c r="M104" s="103" t="n">
        <x:v>1001.3379516601562</x:v>
      </x:c>
      <x:c r="N104" s="103" t="n">
        <x:v>77.07748413085938</x:v>
      </x:c>
      <x:c r="O104" s="103" t="n">
        <x:v>83.79472351074219</x:v>
      </x:c>
      <x:c r="P104" s="103" t="n">
        <x:v>78.58926391601562</x:v>
      </x:c>
      <x:c r="Q104" s="103" t="n">
        <x:v>414</x:v>
      </x:c>
      <x:c r="R104" s="103" t="n">
        <x:v>27.75</x:v>
      </x:c>
      <x:c r="S104" s="103" t="n">
        <x:v>137</x:v>
      </x:c>
      <x:c r="T104" s="74"/>
      <x:c r="U104" s="101" t="n">
        <x:f>B104/B103-1</x:f>
        <x:v>0.006638589859918387</x:v>
      </x:c>
      <x:c r="V104" s="101" t="n">
        <x:f>C104/C103-1</x:f>
        <x:v>0.01775519084548005</x:v>
      </x:c>
      <x:c r="W104" s="101" t="n">
        <x:f>D104/D103-1</x:f>
        <x:v>0.018904374149600667</x:v>
      </x:c>
      <x:c r="X104" s="101" t="n">
        <x:f>E104/E103-1</x:f>
        <x:v>0.03442023870791844</x:v>
      </x:c>
      <x:c r="Y104" s="101" t="n">
        <x:f>F104/F103-1</x:f>
        <x:v>0.03854156203578274</x:v>
      </x:c>
      <x:c r="Z104" s="101" t="n">
        <x:f>G104/G103-1</x:f>
        <x:v>-0.0021826484173934624</x:v>
      </x:c>
      <x:c r="AA104" s="101" t="n">
        <x:f>H104/H103-1</x:f>
        <x:v>0.19291611813281406</x:v>
      </x:c>
      <x:c r="AB104" s="101" t="n">
        <x:f>I104/I103-1</x:f>
        <x:v>0.019282111705547722</x:v>
      </x:c>
      <x:c r="AC104" s="101" t="n">
        <x:f>J104/J103-1</x:f>
        <x:v>-0.0002441461176061477</x:v>
      </x:c>
      <x:c r="AD104" s="101" t="n">
        <x:f>K104/K103-1</x:f>
        <x:v>0.0011749537442633518</x:v>
      </x:c>
      <x:c r="AE104" s="101" t="n">
        <x:f>L104/L103-1</x:f>
        <x:v>-0.012518516025575743</x:v>
      </x:c>
      <x:c r="AF104" s="101" t="n">
        <x:f>M104/M103-1</x:f>
        <x:v>-0.024614888683920588</x:v>
      </x:c>
      <x:c r="AG104" s="101" t="n">
        <x:f>N104/N103-1</x:f>
        <x:v>0.014659620449990696</x:v>
      </x:c>
      <x:c r="AH104" s="101" t="n">
        <x:f>O104/O103-1</x:f>
        <x:v>0.004959676777377631</x:v>
      </x:c>
      <x:c r="AI104" s="101" t="n">
        <x:f>P104/P103-1</x:f>
        <x:v>0.003378964468029544</x:v>
      </x:c>
      <x:c r="AJ104" s="101" t="n">
        <x:f>Q104/Q103-1</x:f>
        <x:v>0.00043495402009452455</x:v>
      </x:c>
      <x:c r="AK104" s="101" t="n">
        <x:f>R104/R103-1</x:f>
        <x:v>-0.0007202181286993792</x:v>
      </x:c>
      <x:c r="AL104" s="101" t="n">
        <x:f>S104/S103-1</x:f>
        <x:v>-0.0278171886168046</x:v>
      </x:c>
      <x:c r="AM104" s="74"/>
      <x:c r="AN104" s="74"/>
    </x:row>
    <x:row r="105">
      <x:c r="A105" s="100" t="n">
        <x:v>46169</x:v>
      </x:c>
      <x:c r="B105" s="103" t="n">
        <x:v>746.677490234375</x:v>
      </x:c>
      <x:c r="C105" s="103" t="n">
        <x:v>728.6492919921875</x:v>
      </x:c>
      <x:c r="D105" s="103" t="n">
        <x:v>288.926513671875</x:v>
      </x:c>
      <x:c r="E105" s="103" t="n">
        <x:v>312.3544616699219</x:v>
      </x:c>
      <x:c r="F105" s="103" t="n">
        <x:v>193.9988250732422</x:v>
      </x:c>
      <x:c r="G105" s="103" t="n">
        <x:v>212.1151580810547</x:v>
      </x:c>
      <x:c r="H105" s="103" t="n">
        <x:v>928.2672119140625</x:v>
      </x:c>
      <x:c r="I105" s="103" t="n">
        <x:v>420.61395263671875</x:v>
      </x:c>
      <x:c r="J105" s="103" t="n">
        <x:v>1081.3704833984375</x:v>
      </x:c>
      <x:c r="K105" s="103" t="n">
        <x:v>297.93780517578125</x:v>
      </x:c>
      <x:c r="L105" s="103" t="n">
        <x:v>80.6153793334961</x:v>
      </x:c>
      <x:c r="M105" s="103" t="n">
        <x:v>1002.0967407226562</x:v>
      </x:c>
      <x:c r="N105" s="103" t="n">
        <x:v>75.675537109375</x:v>
      </x:c>
      <x:c r="O105" s="103" t="n">
        <x:v>83.99166107177734</x:v>
      </x:c>
      <x:c r="P105" s="103" t="n">
        <x:v>78.54024505615234</x:v>
      </x:c>
      <x:c r="Q105" s="103" t="n">
        <x:v>408.489990234375</x:v>
      </x:c>
      <x:c r="R105" s="103" t="n">
        <x:v>27.75</x:v>
      </x:c>
      <x:c r="S105" s="103" t="n">
        <x:v>131.02999877929688</x:v>
      </x:c>
      <x:c r="T105" s="74"/>
      <x:c r="U105" s="101" t="n">
        <x:f>B105/B104-1</x:f>
        <x:v>-0.0001731819956434233</x:v>
      </x:c>
      <x:c r="V105" s="101" t="n">
        <x:f>C105/C104-1</x:f>
        <x:v>-0.0011365676760621835</x:v>
      </x:c>
      <x:c r="W105" s="101" t="n">
        <x:f>D105/D104-1</x:f>
        <x:v>-0.0004819412445528082</x:v>
      </x:c>
      <x:c r="X105" s="101" t="n">
        <x:f>E105/E104-1</x:f>
        <x:v>-0.002292676759578227</x:v>
      </x:c>
      <x:c r="Y105" s="101" t="n">
        <x:f>F105/F104-1</x:f>
        <x:v>0.00544847291947792</x:v>
      </x:c>
      <x:c r="Z105" s="101" t="n">
        <x:f>G105/G104-1</x:f>
        <x:v>-0.010518506254522997</x:v>
      </x:c>
      <x:c r="AA105" s="101" t="n">
        <x:f>H105/H104-1</x:f>
        <x:v>0.036310627786169114</x:v>
      </x:c>
      <x:c r="AB105" s="101" t="n">
        <x:f>I105/I104-1</x:f>
        <x:v>0.025247352374284437</x:v>
      </x:c>
      <x:c r="AC105" s="101" t="n">
        <x:f>J105/J104-1</x:f>
        <x:v>0.01707465405048003</x:v>
      </x:c>
      <x:c r="AD105" s="101" t="n">
        <x:f>K105/K104-1</x:f>
        <x:v>-0.02432027250362001</x:v>
      </x:c>
      <x:c r="AE105" s="101" t="n">
        <x:f>L105/L104-1</x:f>
        <x:v>0.01441719022380994</x:v>
      </x:c>
      <x:c r="AF105" s="101" t="n">
        <x:f>M105/M104-1</x:f>
        <x:v>0.0007577751959186863</x:v>
      </x:c>
      <x:c r="AG105" s="101" t="n">
        <x:f>N105/N104-1</x:f>
        <x:v>-0.01818880101359044</x:v>
      </x:c>
      <x:c r="AH105" s="101" t="n">
        <x:f>O105/O104-1</x:f>
        <x:v>0.002350238210522937</x:v>
      </x:c>
      <x:c r="AI105" s="101" t="n">
        <x:f>P105/P104-1</x:f>
        <x:v>-0.0006237348133921738</x:v>
      </x:c>
      <x:c r="AJ105" s="101" t="n">
        <x:f>Q105/Q104-1</x:f>
        <x:v>-0.013309202332427494</x:v>
      </x:c>
      <x:c r="AK105" s="101" t="n">
        <x:f>R105/R104-1</x:f>
        <x:v>0</x:v>
      </x:c>
      <x:c r="AL105" s="101" t="n">
        <x:f>S105/S104-1</x:f>
        <x:v>-0.04357665124600818</x:v>
      </x:c>
      <x:c r="AM105" s="74"/>
      <x:c r="AN105" s="74"/>
    </x:row>
    <x:row r="106">
      <x:c r="A106" s="100" t="n">
        <x:v>46170</x:v>
      </x:c>
      <x:c r="B106" s="103" t="n">
        <x:v>750.7965698242188</x:v>
      </x:c>
      <x:c r="C106" s="103" t="n">
        <x:v>734.79248046875</x:v>
      </x:c>
      <x:c r="D106" s="103" t="n">
        <x:v>290.5782775878906</x:v>
      </x:c>
      <x:c r="E106" s="103" t="n">
        <x:v>313.67034912109375</x:v>
      </x:c>
      <x:c r="F106" s="103" t="n">
        <x:v>194.33602905273438</x:v>
      </x:c>
      <x:c r="G106" s="103" t="n">
        <x:v>213.76138305664062</x:v>
      </x:c>
      <x:c r="H106" s="103" t="n">
        <x:v>923.3779907226562</x:v>
      </x:c>
      <x:c r="I106" s="103" t="n">
        <x:v>422.7332763671875</x:v>
      </x:c>
      <x:c r="J106" s="103" t="n">
        <x:v>1125.1876220703125</x:v>
      </x:c>
      <x:c r="K106" s="103" t="n">
        <x:v>295.3992614746094</x:v>
      </x:c>
      <x:c r="L106" s="103" t="n">
        <x:v>79.42027282714844</x:v>
      </x:c>
      <x:c r="M106" s="103" t="n">
        <x:v>993.6202392578125</x:v>
      </x:c>
      <x:c r="N106" s="103" t="n">
        <x:v>76.21245574951172</x:v>
      </x:c>
      <x:c r="O106" s="103" t="n">
        <x:v>84.42491149902344</x:v>
      </x:c>
      <x:c r="P106" s="103" t="n">
        <x:v>78.63826751708984</x:v>
      </x:c>
      <x:c r="Q106" s="103" t="n">
        <x:v>412.7699890136719</x:v>
      </x:c>
      <x:c r="R106" s="103" t="n">
        <x:v>27.700000762939453</x:v>
      </x:c>
      <x:c r="S106" s="103" t="n">
        <x:v>130.77999877929688</x:v>
      </x:c>
      <x:c r="T106" s="74"/>
      <x:c r="U106" s="101" t="n">
        <x:f>B106/B105-1</x:f>
        <x:v>0.005516544483684438</x:v>
      </x:c>
      <x:c r="V106" s="101" t="n">
        <x:f>C106/C105-1</x:f>
        <x:v>0.008430926296197239</x:v>
      </x:c>
      <x:c r="W106" s="101" t="n">
        <x:f>D106/D105-1</x:f>
        <x:v>0.005716899757740812</x:v>
      </x:c>
      <x:c r="X106" s="101" t="n">
        <x:f>E106/E105-1</x:f>
        <x:v>0.004212801841013691</x:v>
      </x:c>
      <x:c r="Y106" s="101" t="n">
        <x:f>F106/F105-1</x:f>
        <x:v>0.0017381753696956714</x:v>
      </x:c>
      <x:c r="Z106" s="101" t="n">
        <x:f>G106/G105-1</x:f>
        <x:v>0.007760996387428776</x:v>
      </x:c>
      <x:c r="AA106" s="101" t="n">
        <x:f>H106/H105-1</x:f>
        <x:v>-0.005267040706225967</x:v>
      </x:c>
      <x:c r="AB106" s="101" t="n">
        <x:f>I106/I105-1</x:f>
        <x:v>0.005038643433445955</x:v>
      </x:c>
      <x:c r="AC106" s="101" t="n">
        <x:f>J106/J105-1</x:f>
        <x:v>0.0405200061815727</x:v>
      </x:c>
      <x:c r="AD106" s="101" t="n">
        <x:f>K106/K105-1</x:f>
        <x:v>-0.008520381291236778</x:v>
      </x:c>
      <x:c r="AE106" s="101" t="n">
        <x:f>L106/L105-1</x:f>
        <x:v>-0.01482479542028381</x:v>
      </x:c>
      <x:c r="AF106" s="101" t="n">
        <x:f>M106/M105-1</x:f>
        <x:v>-0.008458765626491282</x:v>
      </x:c>
      <x:c r="AG106" s="101" t="n">
        <x:f>N106/N105-1</x:f>
        <x:v>0.007095009307442446</x:v>
      </x:c>
      <x:c r="AH106" s="101" t="n">
        <x:f>O106/O105-1</x:f>
        <x:v>0.005158255256743294</x:v>
      </x:c>
      <x:c r="AI106" s="101" t="n">
        <x:f>P106/P105-1</x:f>
        <x:v>0.0012480539227681664</x:v>
      </x:c>
      <x:c r="AJ106" s="101" t="n">
        <x:f>Q106/Q105-1</x:f>
        <x:v>0.010477609933210896</x:v>
      </x:c>
      <x:c r="AK106" s="101" t="n">
        <x:f>R106/R105-1</x:f>
        <x:v>-0.0018017743084881577</x:v>
      </x:c>
      <x:c r="AL106" s="101" t="n">
        <x:f>S106/S105-1</x:f>
        <x:v>-0.0019079600269331642</x:v>
      </x:c>
      <x:c r="AM106" s="74"/>
      <x:c r="AN106" s="74"/>
    </x:row>
    <x:row r="107">
      <x:c r="A107" s="100" t="n">
        <x:v>46171</x:v>
      </x:c>
      <x:c r="B107" s="103" t="n">
        <x:v>752.6671142578125</x:v>
      </x:c>
      <x:c r="C107" s="103" t="n">
        <x:v>737.49951171875</x:v>
      </x:c>
      <x:c r="D107" s="103" t="n">
        <x:v>288.9862060546875</x:v>
      </x:c>
      <x:c r="E107" s="103" t="n">
        <x:v>314.8267822265625</x:v>
      </x:c>
      <x:c r="F107" s="103" t="n">
        <x:v>196.48814392089844</x:v>
      </x:c>
      <x:c r="G107" s="103" t="n">
        <x:v>210.6584930419922</x:v>
      </x:c>
      <x:c r="H107" s="103" t="n">
        <x:v>970.8507080078125</x:v>
      </x:c>
      <x:c r="I107" s="103" t="n">
        <x:v>416.3553771972656</x:v>
      </x:c>
      <x:c r="J107" s="103" t="n">
        <x:v>1103.4188232421875</x:v>
      </x:c>
      <x:c r="K107" s="103" t="n">
        <x:v>297.9676818847656</x:v>
      </x:c>
      <x:c r="L107" s="103" t="n">
        <x:v>78.0374984741211</x:v>
      </x:c>
      <x:c r="M107" s="103" t="n">
        <x:v>954.8019409179688</x:v>
      </x:c>
      <x:c r="N107" s="103" t="n">
        <x:v>77.09737396240234</x:v>
      </x:c>
      <x:c r="O107" s="103" t="n">
        <x:v>84.44461059570312</x:v>
      </x:c>
      <x:c r="P107" s="103" t="n">
        <x:v>78.71666717529297</x:v>
      </x:c>
      <x:c r="Q107" s="103" t="n">
        <x:v>417.1199951171875</x:v>
      </x:c>
      <x:c r="R107" s="103" t="n">
        <x:v>27.65999984741211</x:v>
      </x:c>
      <x:c r="S107" s="103" t="n">
        <x:v>129.08999633789062</x:v>
      </x:c>
      <x:c r="T107" s="74"/>
      <x:c r="U107" s="101" t="n">
        <x:f>B107/B106-1</x:f>
        <x:v>0.002491413132097442</x:v>
      </x:c>
      <x:c r="V107" s="101" t="n">
        <x:f>C107/C106-1</x:f>
        <x:v>0.0036840758744198787</x:v>
      </x:c>
      <x:c r="W107" s="101" t="n">
        <x:f>D107/D106-1</x:f>
        <x:v>-0.00547897642734696</x:v>
      </x:c>
      <x:c r="X107" s="101" t="n">
        <x:f>E107/E106-1</x:f>
        <x:v>0.003686778519898626</x:v>
      </x:c>
      <x:c r="Y107" s="101" t="n">
        <x:f>F107/F106-1</x:f>
        <x:v>0.011074193903489071</x:v>
      </x:c>
      <x:c r="Z107" s="101" t="n">
        <x:f>G107/G106-1</x:f>
        <x:v>-0.014515671494445104</x:v>
      </x:c>
      <x:c r="AA107" s="101" t="n">
        <x:f>H107/H106-1</x:f>
        <x:v>0.051412008692131694</x:v>
      </x:c>
      <x:c r="AB107" s="101" t="n">
        <x:f>I107/I106-1</x:f>
        <x:v>-0.015087289140640059</x:v>
      </x:c>
      <x:c r="AC107" s="101" t="n">
        <x:f>J107/J106-1</x:f>
        <x:v>-0.01934681683404149</x:v>
      </x:c>
      <x:c r="AD107" s="101" t="n">
        <x:f>K107/K106-1</x:f>
        <x:v>0.008694742151130974</x:v>
      </x:c>
      <x:c r="AE107" s="101" t="n">
        <x:f>L107/L106-1</x:f>
        <x:v>-0.017410848688934055</x:v>
      </x:c>
      <x:c r="AF107" s="101" t="n">
        <x:f>M107/M106-1</x:f>
        <x:v>-0.0390675398971736</x:v>
      </x:c>
      <x:c r="AG107" s="101" t="n">
        <x:f>N107/N106-1</x:f>
        <x:v>0.011611201924775827</x:v>
      </x:c>
      <x:c r="AH107" s="101" t="n">
        <x:f>O107/O106-1</x:f>
        <x:v>0.00023333274894721256</x:v>
      </x:c>
      <x:c r="AI107" s="101" t="n">
        <x:f>P107/P106-1</x:f>
        <x:v>0.0009969657353665617</x:v>
      </x:c>
      <x:c r="AJ107" s="101" t="n">
        <x:f>Q107/Q106-1</x:f>
        <x:v>0.010538571648365469</x:v>
      </x:c>
      <x:c r="AK107" s="101" t="n">
        <x:f>R107/R106-1</x:f>
        <x:v>-0.0014440763330542117</x:v>
      </x:c>
      <x:c r="AL107" s="101" t="n">
        <x:f>S107/S106-1</x:f>
        <x:v>-0.012922483997406031</x:v>
      </x:c>
      <x:c r="AM107" s="74"/>
      <x:c r="AN107" s="74"/>
    </x:row>
    <x:row r="108">
      <x:c r="A108" s="100" t="n">
        <x:v>46174</x:v>
      </x:c>
      <x:c r="B108" s="103" t="n">
        <x:v>754.7167358398438</x:v>
      </x:c>
      <x:c r="C108" s="103" t="n">
        <x:v>741.9246826171875</x:v>
      </x:c>
      <x:c r="D108" s="103" t="n">
        <x:v>287.5434265136719</x:v>
      </x:c>
      <x:c r="E108" s="103" t="n">
        <x:v>315.9432678222656</x:v>
      </x:c>
      <x:c r="F108" s="103" t="n">
        <x:v>199.8204803466797</x:v>
      </x:c>
      <x:c r="G108" s="103" t="n">
        <x:v>223.8483428955078</x:v>
      </x:c>
      <x:c r="H108" s="103" t="n">
        <x:v>1035.3408203125</x:v>
      </x:c>
      <x:c r="I108" s="103" t="n">
        <x:v>433.44940185546875</x:v>
      </x:c>
      <x:c r="J108" s="103" t="n">
        <x:v>1080.6513671875</x:v>
      </x:c>
      <x:c r="K108" s="103" t="n">
        <x:v>295.2499084472656</x:v>
      </x:c>
      <x:c r="L108" s="103" t="n">
        <x:v>77.67205810546875</x:v>
      </x:c>
      <x:c r="M108" s="103" t="n">
        <x:v>944.608154296875</x:v>
      </x:c>
      <x:c r="N108" s="103" t="n">
        <x:v>76.72948455810547</x:v>
      </x:c>
      <x:c r="O108" s="103" t="n">
        <x:v>84.49008178710938</x:v>
      </x:c>
      <x:c r="P108" s="103" t="n">
        <x:v>78.65657043457031</x:v>
      </x:c>
      <x:c r="Q108" s="103" t="n">
        <x:v>411.260009765625</x:v>
      </x:c>
      <x:c r="R108" s="103" t="n">
        <x:v>27.760000228881836</x:v>
      </x:c>
      <x:c r="S108" s="103" t="n">
        <x:v>135.5</x:v>
      </x:c>
      <x:c r="T108" s="74"/>
      <x:c r="U108" s="101" t="n">
        <x:f>B108/B107-1</x:f>
        <x:v>0.002723144858072235</x:v>
      </x:c>
      <x:c r="V108" s="101" t="n">
        <x:f>C108/C107-1</x:f>
        <x:v>0.00600023569930852</x:v>
      </x:c>
      <x:c r="W108" s="101" t="n">
        <x:f>D108/D107-1</x:f>
        <x:v>-0.004992555045144953</x:v>
      </x:c>
      <x:c r="X108" s="101" t="n">
        <x:f>E108/E107-1</x:f>
        <x:v>0.003546348845568259</x:v>
      </x:c>
      <x:c r="Y108" s="101" t="n">
        <x:f>F108/F107-1</x:f>
        <x:v>0.016959478364876768</x:v>
      </x:c>
      <x:c r="Z108" s="101" t="n">
        <x:f>G108/G107-1</x:f>
        <x:v>0.06261247606516585</x:v>
      </x:c>
      <x:c r="AA108" s="101" t="n">
        <x:f>H108/H107-1</x:f>
        <x:v>0.06642639467917921</x:v>
      </x:c>
      <x:c r="AB108" s="101" t="n">
        <x:f>I108/I107-1</x:f>
        <x:v>0.0410563321489279</x:v>
      </x:c>
      <x:c r="AC108" s="101" t="n">
        <x:f>J108/J107-1</x:f>
        <x:v>-0.020633557788863555</x:v>
      </x:c>
      <x:c r="AD108" s="101" t="n">
        <x:f>K108/K107-1</x:f>
        <x:v>-0.00912103426891464</x:v>
      </x:c>
      <x:c r="AE108" s="101" t="n">
        <x:f>L108/L107-1</x:f>
        <x:v>-0.004682881637646741</x:v>
      </x:c>
      <x:c r="AF108" s="101" t="n">
        <x:f>M108/M107-1</x:f>
        <x:v>-0.0106763362999589</x:v>
      </x:c>
      <x:c r="AG108" s="101" t="n">
        <x:f>N108/N107-1</x:f>
        <x:v>-0.00477175013089659</x:v>
      </x:c>
      <x:c r="AH108" s="101" t="n">
        <x:f>O108/O107-1</x:f>
        <x:v>0.0005384735755837866</x:v>
      </x:c>
      <x:c r="AI108" s="101" t="n">
        <x:f>P108/P107-1</x:f>
        <x:v>-0.0007634563667289207</x:v>
      </x:c>
      <x:c r="AJ108" s="101" t="n">
        <x:f>Q108/Q107-1</x:f>
        <x:v>-0.014048680044494555</x:v>
      </x:c>
      <x:c r="AK108" s="101" t="n">
        <x:f>R108/R107-1</x:f>
        <x:v>0.0036153428062684068</x:v>
      </x:c>
      <x:c r="AL108" s="101" t="n">
        <x:f>S108/S107-1</x:f>
        <x:v>0.04965530903983684</x:v>
      </x:c>
      <x:c r="AM108" s="74"/>
      <x:c r="AN108" s="74"/>
    </x:row>
    <x:row r="109">
      <x:c r="A109" s="100" t="n">
        <x:v>46175</x:v>
      </x:c>
      <x:c r="B109" s="103" t="n">
        <x:v>755.7415771484375</x:v>
      </x:c>
      <x:c r="C109" s="103" t="n">
        <x:v>745.3408813476562</x:v>
      </x:c>
      <x:c r="D109" s="103" t="n">
        <x:v>290.2100830078125</x:v>
      </x:c>
      <x:c r="E109" s="103" t="n">
        <x:v>325.01495361328125</x:v>
      </x:c>
      <x:c r="F109" s="103" t="n">
        <x:v>202.02218627929688</x:v>
      </x:c>
      <x:c r="G109" s="103" t="n">
        <x:v>222.3118438720703</x:v>
      </x:c>
      <x:c r="H109" s="103" t="n">
        <x:v>1063.936279296875</x:v>
      </x:c>
      <x:c r="I109" s="103" t="n">
        <x:v>444.4540100097656</x:v>
      </x:c>
      <x:c r="J109" s="103" t="n">
        <x:v>1062.6273193359375</x:v>
      </x:c>
      <x:c r="K109" s="103" t="n">
        <x:v>299.6102600097656</x:v>
      </x:c>
      <x:c r="L109" s="103" t="n">
        <x:v>77.44489288330078</x:v>
      </x:c>
      <x:c r="M109" s="103" t="n">
        <x:v>952.7552490234375</x:v>
      </x:c>
      <x:c r="N109" s="103" t="n">
        <x:v>78.98652648925781</x:v>
      </x:c>
      <x:c r="O109" s="103" t="n">
        <x:v>84.66801452636719</x:v>
      </x:c>
      <x:c r="P109" s="103" t="n">
        <x:v>78.71569061279297</x:v>
      </x:c>
      <x:c r="Q109" s="103" t="n">
        <x:v>411.95001220703125</x:v>
      </x:c>
      <x:c r="R109" s="103" t="n">
        <x:v>27.760000228881836</x:v>
      </x:c>
      <x:c r="S109" s="103" t="n">
        <x:v>137.27000427246094</x:v>
      </x:c>
      <x:c r="T109" s="74"/>
      <x:c r="U109" s="101" t="n">
        <x:f>B109/B108-1</x:f>
        <x:v>0.0013579151752256546</x:v>
      </x:c>
      <x:c r="V109" s="101" t="n">
        <x:f>C109/C108-1</x:f>
        <x:v>0.004604508800567064</x:v>
      </x:c>
      <x:c r="W109" s="101" t="n">
        <x:f>D109/D108-1</x:f>
        <x:v>0.009273926121255993</x:v>
      </x:c>
      <x:c r="X109" s="101" t="n">
        <x:f>E109/E108-1</x:f>
        <x:v>0.028713021339384692</x:v>
      </x:c>
      <x:c r="Y109" s="101" t="n">
        <x:f>F109/F108-1</x:f>
        <x:v>0.011018419777578892</x:v>
      </x:c>
      <x:c r="Z109" s="101" t="n">
        <x:f>G109/G108-1</x:f>
        <x:v>-0.006864017859425142</x:v>
      </x:c>
      <x:c r="AA109" s="101" t="n">
        <x:f>H109/H108-1</x:f>
        <x:v>0.02761936786742747</x:v>
      </x:c>
      <x:c r="AB109" s="101" t="n">
        <x:f>I109/I108-1</x:f>
        <x:v>0.02538844927963768</x:v>
      </x:c>
      <x:c r="AC109" s="101" t="n">
        <x:f>J109/J108-1</x:f>
        <x:v>-0.01667887387073952</x:v>
      </x:c>
      <x:c r="AD109" s="101" t="n">
        <x:f>K109/K108-1</x:f>
        <x:v>0.014768341793673478</x:v>
      </x:c>
      <x:c r="AE109" s="101" t="n">
        <x:f>L109/L108-1</x:f>
        <x:v>-0.002924671081323882</x:v>
      </x:c>
      <x:c r="AF109" s="101" t="n">
        <x:f>M109/M108-1</x:f>
        <x:v>0.008624840564315006</x:v>
      </x:c>
      <x:c r="AG109" s="101" t="n">
        <x:f>N109/N108-1</x:f>
        <x:v>0.02941557530525496</x:v>
      </x:c>
      <x:c r="AH109" s="101" t="n">
        <x:f>O109/O108-1</x:f>
        <x:v>0.002105960078321978</x:v>
      </x:c>
      <x:c r="AI109" s="101" t="n">
        <x:f>P109/P108-1</x:f>
        <x:v>0.0007516241541682955</x:v>
      </x:c>
      <x:c r="AJ109" s="101" t="n">
        <x:f>Q109/Q108-1</x:f>
        <x:v>0.001677776649860796</x:v>
      </x:c>
      <x:c r="AK109" s="101" t="n">
        <x:f>R109/R108-1</x:f>
        <x:v>0</x:v>
      </x:c>
      <x:c r="AL109" s="101" t="n">
        <x:f>S109/S108-1</x:f>
        <x:v>0.013062762158383201</x:v>
      </x:c>
      <x:c r="AM109" s="74"/>
      <x:c r="AN109" s="74"/>
    </x:row>
    <x:row r="110">
      <x:c r="A110" s="100" t="n">
        <x:v>46176</x:v>
      </x:c>
      <x:c r="B110" s="103" t="n">
        <x:v>750.4384155273438</x:v>
      </x:c>
      <x:c r="C110" s="103" t="n">
        <x:v>743.39306640625</x:v>
      </x:c>
      <x:c r="D110" s="103" t="n">
        <x:v>286.23992919921875</x:v>
      </x:c>
      <x:c r="E110" s="103" t="n">
        <x:v>328.4741516113281</x:v>
      </x:c>
      <x:c r="F110" s="103" t="n">
        <x:v>201.17919921875</x:v>
      </x:c>
      <x:c r="G110" s="103" t="n">
        <x:v>214.26025390625</x:v>
      </x:c>
      <x:c r="H110" s="103" t="n">
        <x:v>1079.4039306640625</x:v>
      </x:c>
      <x:c r="I110" s="103" t="n">
        <x:v>434.50408935546875</x:v>
      </x:c>
      <x:c r="J110" s="103" t="n">
        <x:v>1077.236328125</x:v>
      </x:c>
      <x:c r="K110" s="103" t="n">
        <x:v>299.50079345703125</x:v>
      </x:c>
      <x:c r="L110" s="103" t="n">
        <x:v>77.79058074951172</x:v>
      </x:c>
      <x:c r="M110" s="103" t="n">
        <x:v>960.30322265625</x:v>
      </x:c>
      <x:c r="N110" s="103" t="n">
        <x:v>78.23086547851562</x:v>
      </x:c>
      <x:c r="O110" s="103" t="n">
        <x:v>84.33191680908203</x:v>
      </x:c>
      <x:c r="P110" s="103" t="n">
        <x:v>78.49894714355469</x:v>
      </x:c>
      <x:c r="Q110" s="103" t="n">
        <x:v>407.8699951171875</x:v>
      </x:c>
      <x:c r="R110" s="103" t="n">
        <x:v>27.860000610351562</x:v>
      </x:c>
      <x:c r="S110" s="103" t="n">
        <x:v>140.86000061035156</x:v>
      </x:c>
      <x:c r="T110" s="74"/>
      <x:c r="U110" s="101" t="n">
        <x:f>B110/B109-1</x:f>
        <x:v>-0.00701716271996522</x:v>
      </x:c>
      <x:c r="V110" s="101" t="n">
        <x:f>C110/C109-1</x:f>
        <x:v>-0.002613320951729392</x:v>
      </x:c>
      <x:c r="W110" s="101" t="n">
        <x:f>D110/D109-1</x:f>
        <x:v>-0.013680275224919991</x:v>
      </x:c>
      <x:c r="X110" s="101" t="n">
        <x:f>E110/E109-1</x:f>
        <x:v>0.010643196442471359</x:v>
      </x:c>
      <x:c r="Y110" s="101" t="n">
        <x:f>F110/F109-1</x:f>
        <x:v>-0.00417274496466169</x:v>
      </x:c>
      <x:c r="Z110" s="101" t="n">
        <x:f>G110/G109-1</x:f>
        <x:v>-0.0362175484022057</x:v>
      </x:c>
      <x:c r="AA110" s="101" t="n">
        <x:f>H110/H109-1</x:f>
        <x:v>0.014538136980731142</x:v>
      </x:c>
      <x:c r="AB110" s="101" t="n">
        <x:f>I110/I109-1</x:f>
        <x:v>-0.0223868396509197</x:v>
      </x:c>
      <x:c r="AC110" s="101" t="n">
        <x:f>J110/J109-1</x:f>
        <x:v>0.013748007907600224</x:v>
      </x:c>
      <x:c r="AD110" s="101" t="n">
        <x:f>K110/K109-1</x:f>
        <x:v>-0.0003653631645685884</x:v>
      </x:c>
      <x:c r="AE110" s="101" t="n">
        <x:f>L110/L109-1</x:f>
        <x:v>0.004463662526227985</x:v>
      </x:c>
      <x:c r="AF110" s="101" t="n">
        <x:f>M110/M109-1</x:f>
        <x:v>0.0079222587758494</x:v>
      </x:c>
      <x:c r="AG110" s="101" t="n">
        <x:f>N110/N109-1</x:f>
        <x:v>-0.009566960902438915</x:v>
      </x:c>
      <x:c r="AH110" s="101" t="n">
        <x:f>O110/O109-1</x:f>
        <x:v>-0.003969594883797445</x:v>
      </x:c>
      <x:c r="AI110" s="101" t="n">
        <x:f>P110/P109-1</x:f>
        <x:v>-0.0027534976514969056</x:v>
      </x:c>
      <x:c r="AJ110" s="101" t="n">
        <x:f>Q110/Q109-1</x:f>
        <x:v>-0.009904155768766576</x:v>
      </x:c>
      <x:c r="AK110" s="101" t="n">
        <x:f>R110/R109-1</x:f>
        <x:v>0.003602319187507863</x:v>
      </x:c>
      <x:c r="AL110" s="101" t="n">
        <x:f>S110/S109-1</x:f>
        <x:v>0.026152809981450975</x:v>
      </x:c>
      <x:c r="AM110" s="74"/>
      <x:c r="AN110" s="74"/>
    </x:row>
    <x:row r="111">
      <x:c r="A111" s="100" t="n">
        <x:v>46177</x:v>
      </x:c>
      <x:c r="B111" s="103" t="n">
        <x:v>753.2740478515625</x:v>
      </x:c>
      <x:c r="C111" s="103" t="n">
        <x:v>739.7969970703125</x:v>
      </x:c>
      <x:c r="D111" s="103" t="n">
        <x:v>290.558349609375</x:v>
      </x:c>
      <x:c r="E111" s="103" t="n">
        <x:v>324.8554382324219</x:v>
      </x:c>
      <x:c r="F111" s="103" t="n">
        <x:v>198.5906982421875</x:v>
      </x:c>
      <x:c r="G111" s="103" t="n">
        <x:v>218.4156036376953</x:v>
      </x:c>
      <x:c r="H111" s="103" t="n">
        <x:v>995.8468627929688</x:v>
      </x:c>
      <x:c r="I111" s="103" t="n">
        <x:v>442.6929016113281</x:v>
      </x:c>
      <x:c r="J111" s="103" t="n">
        <x:v>1123.6597900390625</x:v>
      </x:c>
      <x:c r="K111" s="103" t="n">
        <x:v>309.4957580566406</x:v>
      </x:c>
      <x:c r="L111" s="103" t="n">
        <x:v>75.87445831298828</x:v>
      </x:c>
      <x:c r="M111" s="103" t="n">
        <x:v>970.8064575195312</x:v>
      </x:c>
      <x:c r="N111" s="103" t="n">
        <x:v>81.15408325195312</x:v>
      </x:c>
      <x:c r="O111" s="103" t="n">
        <x:v>84.51972961425781</x:v>
      </x:c>
      <x:c r="P111" s="103" t="n">
        <x:v>78.646728515625</x:v>
      </x:c>
      <x:c r="Q111" s="103" t="n">
        <x:v>411.2699890136719</x:v>
      </x:c>
      <x:c r="R111" s="103" t="n">
        <x:v>27.84000015258789</x:v>
      </x:c>
      <x:c r="S111" s="103" t="n">
        <x:v>136.74000549316406</x:v>
      </x:c>
      <x:c r="T111" s="74"/>
      <x:c r="U111" s="101" t="n">
        <x:f>B111/B110-1</x:f>
        <x:v>0.003778634283035931</x:v>
      </x:c>
      <x:c r="V111" s="101" t="n">
        <x:f>C111/C110-1</x:f>
        <x:v>-0.004837372714978083</x:v>
      </x:c>
      <x:c r="W111" s="101" t="n">
        <x:f>D111/D110-1</x:f>
        <x:v>0.01508671561734043</x:v>
      </x:c>
      <x:c r="X111" s="101" t="n">
        <x:f>E111/E110-1</x:f>
        <x:v>-0.011016737119662778</x:v>
      </x:c>
      <x:c r="Y111" s="101" t="n">
        <x:f>F111/F110-1</x:f>
        <x:v>-0.012866643204737738</x:v>
      </x:c>
      <x:c r="Z111" s="101" t="n">
        <x:f>G111/G110-1</x:f>
        <x:v>0.019393936372648524</x:v>
      </x:c>
      <x:c r="AA111" s="101" t="n">
        <x:f>H111/H110-1</x:f>
        <x:v>-0.0774103794672013</x:v>
      </x:c>
      <x:c r="AB111" s="101" t="n">
        <x:f>I111/I110-1</x:f>
        <x:v>0.018846341050567483</x:v>
      </x:c>
      <x:c r="AC111" s="101" t="n">
        <x:f>J111/J110-1</x:f>
        <x:v>0.043094965052715484</x:v>
      </x:c>
      <x:c r="AD111" s="101" t="n">
        <x:f>K111/K110-1</x:f>
        <x:v>0.033372080535216675</x:v>
      </x:c>
      <x:c r="AE111" s="101" t="n">
        <x:f>L111/L110-1</x:f>
        <x:v>-0.024631805265645457</x:v>
      </x:c>
      <x:c r="AF111" s="101" t="n">
        <x:f>M111/M110-1</x:f>
        <x:v>0.010937414990890737</x:v>
      </x:c>
      <x:c r="AG111" s="101" t="n">
        <x:f>N111/N110-1</x:f>
        <x:v>0.03736655290155655</x:v>
      </x:c>
      <x:c r="AH111" s="101" t="n">
        <x:f>O111/O110-1</x:f>
        <x:v>0.002227066717823689</x:v>
      </x:c>
      <x:c r="AI111" s="101" t="n">
        <x:f>P111/P110-1</x:f>
        <x:v>0.0018825904989534514</x:v>
      </x:c>
      <x:c r="AJ111" s="101" t="n">
        <x:f>Q111/Q110-1</x:f>
        <x:v>0.008335974543818736</x:v>
      </x:c>
      <x:c r="AK111" s="101" t="n">
        <x:f>R111/R110-1</x:f>
        <x:v>-0.0007178915048637879</x:v>
      </x:c>
      <x:c r="AL111" s="101" t="n">
        <x:f>S111/S110-1</x:f>
        <x:v>-0.029248864825609844</x:v>
      </x:c>
      <x:c r="AM111" s="74"/>
      <x:c r="AN111" s="74"/>
    </x:row>
    <x:row r="112">
      <x:c r="A112" s="100" t="n">
        <x:v>46178</x:v>
      </x:c>
      <x:c r="B112" s="103" t="n">
        <x:v>733.83251953125</x:v>
      </x:c>
      <x:c r="C112" s="103" t="n">
        <x:v>704.2860107421875</x:v>
      </x:c>
      <x:c r="D112" s="103" t="n">
        <x:v>280.2498474121094</x:v>
      </x:c>
      <x:c r="E112" s="103" t="n">
        <x:v>305.515869140625</x:v>
      </x:c>
      <x:c r="F112" s="103" t="n">
        <x:v>190.3392333984375</x:v>
      </x:c>
      <x:c r="G112" s="103" t="n">
        <x:v>204.87075805664062</x:v>
      </x:c>
      <x:c r="H112" s="103" t="n">
        <x:v>863.8771362304688</x:v>
      </x:c>
      <x:c r="I112" s="103" t="n">
        <x:v>413.091796875</x:v>
      </x:c>
      <x:c r="J112" s="103" t="n">
        <x:v>1129.801025390625</x:v>
      </x:c>
      <x:c r="K112" s="103" t="n">
        <x:v>310.9691162109375</x:v>
      </x:c>
      <x:c r="L112" s="103" t="n">
        <x:v>78.50171661376953</x:v>
      </x:c>
      <x:c r="M112" s="103" t="n">
        <x:v>970.3272705078125</x:v>
      </x:c>
      <x:c r="N112" s="103" t="n">
        <x:v>81.47225952148438</x:v>
      </x:c>
      <x:c r="O112" s="103" t="n">
        <x:v>84.08477783203125</x:v>
      </x:c>
      <x:c r="P112" s="103" t="n">
        <x:v>78.25265502929688</x:v>
      </x:c>
      <x:c r="Q112" s="103" t="n">
        <x:v>396.239990234375</x:v>
      </x:c>
      <x:c r="R112" s="103" t="n">
        <x:v>28.020000457763672</x:v>
      </x:c>
      <x:c r="S112" s="103" t="n">
        <x:v>133.02000427246094</x:v>
      </x:c>
      <x:c r="T112" s="74"/>
      <x:c r="U112" s="101" t="n">
        <x:f>B112/B111-1</x:f>
        <x:v>-0.025809369612244448</x:v>
      </x:c>
      <x:c r="V112" s="101" t="n">
        <x:f>C112/C111-1</x:f>
        <x:v>-0.04800098739080161</x:v>
      </x:c>
      <x:c r="W112" s="101" t="n">
        <x:f>D112/D111-1</x:f>
        <x:v>-0.035478251480724365</x:v>
      </x:c>
      <x:c r="X112" s="101" t="n">
        <x:f>E112/E111-1</x:f>
        <x:v>-0.059532846970411946</x:v>
      </x:c>
      <x:c r="Y112" s="101" t="n">
        <x:f>F112/F111-1</x:f>
        <x:v>-0.0415501074158422</x:v>
      </x:c>
      <x:c r="Z112" s="101" t="n">
        <x:f>G112/G111-1</x:f>
        <x:v>-0.06201409311178463</x:v>
      </x:c>
      <x:c r="AA112" s="101" t="n">
        <x:f>H112/H111-1</x:f>
        <x:v>-0.1325201007234943</x:v>
      </x:c>
      <x:c r="AB112" s="101" t="n">
        <x:f>I112/I111-1</x:f>
        <x:v>-0.066866002659146</x:v>
      </x:c>
      <x:c r="AC112" s="101" t="n">
        <x:f>J112/J111-1</x:f>
        <x:v>0.005465386770980851</x:v>
      </x:c>
      <x:c r="AD112" s="101" t="n">
        <x:f>K112/K111-1</x:f>
        <x:v>0.004760511625581776</x:v>
      </x:c>
      <x:c r="AE112" s="101" t="n">
        <x:f>L112/L111-1</x:f>
        <x:v>0.03462638625957104</x:v>
      </x:c>
      <x:c r="AF112" s="101" t="n">
        <x:f>M112/M111-1</x:f>
        <x:v>-0.000493596852397471</x:v>
      </x:c>
      <x:c r="AG112" s="101" t="n">
        <x:f>N112/N111-1</x:f>
        <x:v>0.003920643999432816</x:v>
      </x:c>
      <x:c r="AH112" s="101" t="n">
        <x:f>O112/O111-1</x:f>
        <x:v>-0.005146156811097868</x:v>
      </x:c>
      <x:c r="AI112" s="101" t="n">
        <x:f>P112/P111-1</x:f>
        <x:v>-0.005010678686397374</x:v>
      </x:c>
      <x:c r="AJ112" s="101" t="n">
        <x:f>Q112/Q111-1</x:f>
        <x:v>-0.036545333189379026</x:v>
      </x:c>
      <x:c r="AK112" s="101" t="n">
        <x:f>R112/R111-1</x:f>
        <x:v>0.0064655281677161724</x:v>
      </x:c>
      <x:c r="AL112" s="101" t="n">
        <x:f>S112/S111-1</x:f>
        <x:v>-0.027204922270455012</x:v>
      </x:c>
      <x:c r="AM112" s="74"/>
      <x:c r="AN112" s="74"/>
    </x:row>
    <x:row r="113">
      <x:c r="A113" s="100" t="n">
        <x:v>46181</x:v>
      </x:c>
      <x:c r="B113" s="103" t="n">
        <x:v>735.4940795898438</x:v>
      </x:c>
      <x:c r="C113" s="103" t="n">
        <x:v>715.283935546875</x:v>
      </x:c>
      <x:c r="D113" s="103" t="n">
        <x:v>282.6976013183594</x:v>
      </x:c>
      <x:c r="E113" s="103" t="n">
        <x:v>314.0990295410156</x:v>
      </x:c>
      <x:c r="F113" s="103" t="n">
        <x:v>193.95916748046875</x:v>
      </x:c>
      <x:c r="G113" s="103" t="n">
        <x:v>208.40679931640625</x:v>
      </x:c>
      <x:c r="H113" s="103" t="n">
        <x:v>949.134033203125</x:v>
      </x:c>
      <x:c r="I113" s="103" t="n">
        <x:v>424.66357421875</x:v>
      </x:c>
      <x:c r="J113" s="103" t="n">
        <x:v>1147.505615234375</x:v>
      </x:c>
      <x:c r="K113" s="103" t="n">
        <x:v>309.7147521972656</x:v>
      </x:c>
      <x:c r="L113" s="103" t="n">
        <x:v>78.56098175048828</x:v>
      </x:c>
      <x:c r="M113" s="103" t="n">
        <x:v>973.2026977539062</x:v>
      </x:c>
      <x:c r="N113" s="103" t="n">
        <x:v>80.49784851074219</x:v>
      </x:c>
      <x:c r="O113" s="103" t="n">
        <x:v>83.64983367919922</x:v>
      </x:c>
      <x:c r="P113" s="103" t="n">
        <x:v>78.36103057861328</x:v>
      </x:c>
      <x:c r="Q113" s="103" t="n">
        <x:v>397.2699890136719</x:v>
      </x:c>
      <x:c r="R113" s="103" t="n">
        <x:v>28.030000686645508</x:v>
      </x:c>
      <x:c r="S113" s="103" t="n">
        <x:v>135.14999389648438</x:v>
      </x:c>
      <x:c r="T113" s="74"/>
      <x:c r="U113" s="101" t="n">
        <x:f>B113/B112-1</x:f>
        <x:v>0.002264222440912178</x:v>
      </x:c>
      <x:c r="V113" s="101" t="n">
        <x:f>C113/C112-1</x:f>
        <x:v>0.015615708159669062</x:v>
      </x:c>
      <x:c r="W113" s="101" t="n">
        <x:f>D113/D112-1</x:f>
        <x:v>0.008734184617237517</x:v>
      </x:c>
      <x:c r="X113" s="101" t="n">
        <x:f>E113/E112-1</x:f>
        <x:v>0.028093992055253647</x:v>
      </x:c>
      <x:c r="Y113" s="101" t="n">
        <x:f>F113/F112-1</x:f>
        <x:v>0.019018328577869337</x:v>
      </x:c>
      <x:c r="Z113" s="101" t="n">
        <x:f>G113/G112-1</x:f>
        <x:v>0.017259863209897475</x:v>
      </x:c>
      <x:c r="AA113" s="101" t="n">
        <x:f>H113/H112-1</x:f>
        <x:v>0.09869099828787586</x:v>
      </x:c>
      <x:c r="AB113" s="101" t="n">
        <x:f>I113/I112-1</x:f>
        <x:v>0.02801260502215097</x:v>
      </x:c>
      <x:c r="AC113" s="101" t="n">
        <x:f>J113/J112-1</x:f>
        <x:v>0.015670537949484142</x:v>
      </x:c>
      <x:c r="AD113" s="101" t="n">
        <x:f>K113/K112-1</x:f>
        <x:v>-0.004033725371046182</x:v>
      </x:c>
      <x:c r="AE113" s="101" t="n">
        <x:f>L113/L112-1</x:f>
        <x:v>0.0007549533854187551</x:v>
      </x:c>
      <x:c r="AF113" s="101" t="n">
        <x:f>M113/M112-1</x:f>
        <x:v>0.0029633581715053925</x:v>
      </x:c>
      <x:c r="AG113" s="101" t="n">
        <x:f>N113/N112-1</x:f>
        <x:v>-0.011960034206308423</x:v>
      </x:c>
      <x:c r="AH113" s="101" t="n">
        <x:f>O113/O112-1</x:f>
        <x:v>-0.005172685996755355</x:v>
      </x:c>
      <x:c r="AI113" s="101" t="n">
        <x:f>P113/P112-1</x:f>
        <x:v>0.001384944054305004</x:v>
      </x:c>
      <x:c r="AJ113" s="101" t="n">
        <x:f>Q113/Q112-1</x:f>
        <x:v>0.002599431669397134</x:v>
      </x:c>
      <x:c r="AK113" s="101" t="n">
        <x:f>R113/R112-1</x:f>
        <x:v>0.00035689609987366033</x:v>
      </x:c>
      <x:c r="AL113" s="101" t="n">
        <x:f>S113/S112-1</x:f>
        <x:v>0.016012551162309707</x:v>
      </x:c>
      <x:c r="AM113" s="74"/>
      <x:c r="AN113" s="74"/>
    </x:row>
    <x:row r="114">
      <x:c r="A114" s="100" t="n">
        <x:v>46182</x:v>
      </x:c>
      <x:c r="B114" s="103" t="n">
        <x:v>733.3350219726562</x:v>
      </x:c>
      <x:c r="C114" s="103" t="n">
        <x:v>707.052978515625</x:v>
      </x:c>
      <x:c r="D114" s="103" t="n">
        <x:v>283.60308837890625</x:v>
      </x:c>
      <x:c r="E114" s="103" t="n">
        <x:v>310.6597595214844</x:v>
      </x:c>
      <x:c r="F114" s="103" t="n">
        <x:v>193.20541381835938</x:v>
      </x:c>
      <x:c r="G114" s="103" t="n">
        <x:v>207.95730590820312</x:v>
      </x:c>
      <x:c r="H114" s="103" t="n">
        <x:v>935.74609375</x:v>
      </x:c>
      <x:c r="I114" s="103" t="n">
        <x:v>425.7779846191406</x:v>
      </x:c>
      <x:c r="J114" s="103" t="n">
        <x:v>1143.0421142578125</x:v>
      </x:c>
      <x:c r="K114" s="103" t="n">
        <x:v>311.2976379394531</x:v>
      </x:c>
      <x:c r="L114" s="103" t="n">
        <x:v>80.33881378173828</x:v>
      </x:c>
      <x:c r="M114" s="103" t="n">
        <x:v>967.052490234375</x:v>
      </x:c>
      <x:c r="N114" s="103" t="n">
        <x:v>81.53191375732422</x:v>
      </x:c>
      <x:c r="O114" s="103" t="n">
        <x:v>84.14409637451172</x:v>
      </x:c>
      <x:c r="P114" s="103" t="n">
        <x:v>78.43984985351562</x:v>
      </x:c>
      <x:c r="Q114" s="103" t="n">
        <x:v>390.7799987792969</x:v>
      </x:c>
      <x:c r="R114" s="103" t="n">
        <x:v>28.010000228881836</x:v>
      </x:c>
      <x:c r="S114" s="103" t="n">
        <x:v>131.3000030517578</x:v>
      </x:c>
      <x:c r="T114" s="74"/>
      <x:c r="U114" s="101" t="n">
        <x:f>B114/B113-1</x:f>
        <x:v>-0.002935520049857532</x:v>
      </x:c>
      <x:c r="V114" s="101" t="n">
        <x:f>C114/C113-1</x:f>
        <x:v>-0.01150725833784727</x:v>
      </x:c>
      <x:c r="W114" s="101" t="n">
        <x:f>D114/D113-1</x:f>
        <x:v>0.0032030235004618657</x:v>
      </x:c>
      <x:c r="X114" s="101" t="n">
        <x:f>E114/E113-1</x:f>
        <x:v>-0.010949635930289081</x:v>
      </x:c>
      <x:c r="Y114" s="101" t="n">
        <x:f>F114/F113-1</x:f>
        <x:v>-0.0038861460992055674</x:v>
      </x:c>
      <x:c r="Z114" s="101" t="n">
        <x:f>G114/G113-1</x:f>
        <x:v>-0.0021568077897530236</x:v>
      </x:c>
      <x:c r="AA114" s="101" t="n">
        <x:f>H114/H113-1</x:f>
        <x:v>-0.014105425561386276</x:v>
      </x:c>
      <x:c r="AB114" s="101" t="n">
        <x:f>I114/I113-1</x:f>
        <x:v>0.0026242194246135497</x:v>
      </x:c>
      <x:c r="AC114" s="101" t="n">
        <x:f>J114/J113-1</x:f>
        <x:v>-0.003889742165358201</x:v>
      </x:c>
      <x:c r="AD114" s="101" t="n">
        <x:f>K114/K113-1</x:f>
        <x:v>0.005110785750300106</x:v>
      </x:c>
      <x:c r="AE114" s="101" t="n">
        <x:f>L114/L113-1</x:f>
        <x:v>0.02262996199431977</x:v>
      </x:c>
      <x:c r="AF114" s="101" t="n">
        <x:f>M114/M113-1</x:f>
        <x:v>-0.006319554532396521</x:v>
      </x:c>
      <x:c r="AG114" s="101" t="n">
        <x:f>N114/N113-1</x:f>
        <x:v>0.012845874339660668</x:v>
      </x:c>
      <x:c r="AH114" s="101" t="n">
        <x:f>O114/O113-1</x:f>
        <x:v>0.005908711034716685</x:v>
      </x:c>
      <x:c r="AI114" s="101" t="n">
        <x:f>P114/P113-1</x:f>
        <x:v>0.0010058478598398146</x:v>
      </x:c>
      <x:c r="AJ114" s="101" t="n">
        <x:f>Q114/Q113-1</x:f>
        <x:v>-0.01633647245916592</x:v>
      </x:c>
      <x:c r="AK114" s="101" t="n">
        <x:f>R114/R113-1</x:f>
        <x:v>-0.0007135375409819122</x:v>
      </x:c>
      <x:c r="AL114" s="101" t="n">
        <x:f>S114/S113-1</x:f>
        <x:v>-0.02848679998961301</x:v>
      </x:c>
      <x:c r="AM114" s="74"/>
      <x:c r="AN114" s="74"/>
    </x:row>
    <x:row r="115">
      <x:c r="A115" s="100" t="n">
        <x:v>46183</x:v>
      </x:c>
      <x:c r="B115" s="103" t="n">
        <x:v>721.7736206054688</x:v>
      </x:c>
      <x:c r="C115" s="103" t="n">
        <x:v>692.9285278320312</x:v>
      </x:c>
      <x:c r="D115" s="103" t="n">
        <x:v>280.6478576660156</x:v>
      </x:c>
      <x:c r="E115" s="103" t="n">
        <x:v>303.970703125</x:v>
      </x:c>
      <x:c r="F115" s="103" t="n">
        <x:v>189.04002380371094</x:v>
      </x:c>
      <x:c r="G115" s="103" t="n">
        <x:v>200.19598388671875</x:v>
      </x:c>
      <x:c r="H115" s="103" t="n">
        <x:v>891.7428588867188</x:v>
      </x:c>
      <x:c r="I115" s="103" t="n">
        <x:v>406.7039489746094</x:v>
      </x:c>
      <x:c r="J115" s="103" t="n">
        <x:v>1134.743896484375</x:v>
      </x:c>
      <x:c r="K115" s="103" t="n">
        <x:v>307.75360107421875</x:v>
      </x:c>
      <x:c r="L115" s="103" t="n">
        <x:v>82.56111907958984</x:v>
      </x:c>
      <x:c r="M115" s="103" t="n">
        <x:v>981.8090209960938</x:v>
      </x:c>
      <x:c r="N115" s="103" t="n">
        <x:v>81.50208282470703</x:v>
      </x:c>
      <x:c r="O115" s="103" t="n">
        <x:v>83.9068374633789</x:v>
      </x:c>
      <x:c r="P115" s="103" t="n">
        <x:v>78.29206848144531</x:v>
      </x:c>
      <x:c r="Q115" s="103" t="n">
        <x:v>374.5799865722656</x:v>
      </x:c>
      <x:c r="R115" s="103" t="n">
        <x:v>28.049999237060547</x:v>
      </x:c>
      <x:c r="S115" s="103" t="n">
        <x:v>134.3000030517578</x:v>
      </x:c>
      <x:c r="T115" s="74"/>
      <x:c r="U115" s="101" t="n">
        <x:f>B115/B114-1</x:f>
        <x:v>-0.0157655110158077</x:v>
      </x:c>
      <x:c r="V115" s="101" t="n">
        <x:f>C115/C114-1</x:f>
        <x:v>-0.019976509699805467</x:v>
      </x:c>
      <x:c r="W115" s="101" t="n">
        <x:f>D115/D114-1</x:f>
        <x:v>-0.010420305116502493</x:v>
      </x:c>
      <x:c r="X115" s="101" t="n">
        <x:f>E115/E114-1</x:f>
        <x:v>-0.021531776136013425</x:v>
      </x:c>
      <x:c r="Y115" s="101" t="n">
        <x:f>F115/F114-1</x:f>
        <x:v>-0.021559385590325664</x:v>
      </x:c>
      <x:c r="Z115" s="101" t="n">
        <x:f>G115/G114-1</x:f>
        <x:v>-0.03732170883628583</x:v>
      </x:c>
      <x:c r="AA115" s="101" t="n">
        <x:f>H115/H114-1</x:f>
        <x:v>-0.047024759341434574</x:v>
      </x:c>
      <x:c r="AB115" s="101" t="n">
        <x:f>I115/I114-1</x:f>
        <x:v>-0.04479807865498964</x:v>
      </x:c>
      <x:c r="AC115" s="101" t="n">
        <x:f>J115/J114-1</x:f>
        <x:v>-0.007259765558879305</x:v>
      </x:c>
      <x:c r="AD115" s="101" t="n">
        <x:f>K115/K114-1</x:f>
        <x:v>-0.011384721351222371</x:v>
      </x:c>
      <x:c r="AE115" s="101" t="n">
        <x:f>L115/L114-1</x:f>
        <x:v>0.027661664309471146</x:v>
      </x:c>
      <x:c r="AF115" s="101" t="n">
        <x:f>M115/M114-1</x:f>
        <x:v>0.0152592862442682</x:v>
      </x:c>
      <x:c r="AG115" s="101" t="n">
        <x:f>N115/N114-1</x:f>
        <x:v>-0.00036588044168783806</x:v>
      </x:c>
      <x:c r="AH115" s="101" t="n">
        <x:f>O115/O114-1</x:f>
        <x:v>-0.00281967388510318</x:v>
      </x:c>
      <x:c r="AI115" s="101" t="n">
        <x:f>P115/P114-1</x:f>
        <x:v>-0.0018840088596076</x:v>
      </x:c>
      <x:c r="AJ115" s="101" t="n">
        <x:f>Q115/Q114-1</x:f>
        <x:v>-0.04145558180468856</x:v>
      </x:c>
      <x:c r="AK115" s="101" t="n">
        <x:f>R115/R114-1</x:f>
        <x:v>0.0014280259854289046</x:v>
      </x:c>
      <x:c r="AL115" s="101" t="n">
        <x:f>S115/S114-1</x:f>
        <x:v>0.022848438158964868</x:v>
      </x:c>
      <x:c r="AM115" s="74"/>
      <x:c r="AN115" s="74"/>
    </x:row>
    <x:row r="116">
      <x:c r="A116" s="100" t="n">
        <x:v>46184</x:v>
      </x:c>
      <x:c r="B116" s="103" t="n">
        <x:v>734.04150390625</x:v>
      </x:c>
      <x:c r="C116" s="103" t="n">
        <x:v>716.332763671875</x:v>
      </x:c>
      <x:c r="D116" s="103" t="n">
        <x:v>288.96630859375</x:v>
      </x:c>
      <x:c r="E116" s="103" t="n">
        <x:v>318.0168151855469</x:v>
      </x:c>
      <x:c r="F116" s="103" t="n">
        <x:v>195.95262145996094</x:v>
      </x:c>
      <x:c r="G116" s="103" t="n">
        <x:v>204.64100646972656</x:v>
      </x:c>
      <x:c r="H116" s="103" t="n">
        <x:v>995.7168579101562</x:v>
      </x:c>
      <x:c r="I116" s="103" t="n">
        <x:v>419.94342041015625</x:v>
      </x:c>
      <x:c r="J116" s="103" t="n">
        <x:v>1159.2886962890625</x:v>
      </x:c>
      <x:c r="K116" s="103" t="n">
        <x:v>312.0840759277344</x:v>
      </x:c>
      <x:c r="L116" s="103" t="n">
        <x:v>81.51417541503906</x:v>
      </x:c>
      <x:c r="M116" s="103" t="n">
        <x:v>974.1411743164062</x:v>
      </x:c>
      <x:c r="N116" s="103" t="n">
        <x:v>81.92962646484375</x:v>
      </x:c>
      <x:c r="O116" s="103" t="n">
        <x:v>84.9942398071289</x:v>
      </x:c>
      <x:c r="P116" s="103" t="n">
        <x:v>78.75509643554688</x:v>
      </x:c>
      <x:c r="Q116" s="103" t="n">
        <x:v>386.32000732421875</x:v>
      </x:c>
      <x:c r="R116" s="103" t="n">
        <x:v>27.950000762939453</x:v>
      </x:c>
      <x:c r="S116" s="103" t="n">
        <x:v>128.8300018310547</x:v>
      </x:c>
      <x:c r="T116" s="74"/>
      <x:c r="U116" s="101" t="n">
        <x:f>B116/B115-1</x:f>
        <x:v>0.016996857394830034</x:v>
      </x:c>
      <x:c r="V116" s="101" t="n">
        <x:f>C116/C115-1</x:f>
        <x:v>0.03377582954055702</x:v>
      </x:c>
      <x:c r="W116" s="101" t="n">
        <x:f>D116/D115-1</x:f>
        <x:v>0.02964017255258633</x:v>
      </x:c>
      <x:c r="X116" s="101" t="n">
        <x:f>E116/E115-1</x:f>
        <x:v>0.04620876918776862</x:v>
      </x:c>
      <x:c r="Y116" s="101" t="n">
        <x:f>F116/F115-1</x:f>
        <x:v>0.036566847153106874</x:v>
      </x:c>
      <x:c r="Z116" s="101" t="n">
        <x:f>G116/G115-1</x:f>
        <x:v>0.022203355415576276</x:v>
      </x:c>
      <x:c r="AA116" s="101" t="n">
        <x:f>H116/H115-1</x:f>
        <x:v>0.11659639097445873</x:v>
      </x:c>
      <x:c r="AB116" s="101" t="n">
        <x:f>I116/I115-1</x:f>
        <x:v>0.03255309290437558</x:v>
      </x:c>
      <x:c r="AC116" s="101" t="n">
        <x:f>J116/J115-1</x:f>
        <x:v>0.021630254968307172</x:v>
      </x:c>
      <x:c r="AD116" s="101" t="n">
        <x:f>K116/K115-1</x:f>
        <x:v>0.014071240233745508</x:v>
      </x:c>
      <x:c r="AE116" s="101" t="n">
        <x:f>L116/L115-1</x:f>
        <x:v>-0.012680831803424497</x:v>
      </x:c>
      <x:c r="AF116" s="101" t="n">
        <x:f>M116/M115-1</x:f>
        <x:v>-0.0078099167105921685</x:v>
      </x:c>
      <x:c r="AG116" s="101" t="n">
        <x:f>N116/N115-1</x:f>
        <x:v>0.005245800172448023</x:v>
      </x:c>
      <x:c r="AH116" s="101" t="n">
        <x:f>O116/O115-1</x:f>
        <x:v>0.012959639245426091</x:v>
      </x:c>
      <x:c r="AI116" s="101" t="n">
        <x:f>P116/P115-1</x:f>
        <x:v>0.0059141106255391485</x:v>
      </x:c>
      <x:c r="AJ116" s="101" t="n">
        <x:f>Q116/Q115-1</x:f>
        <x:v>0.03134182597256352</x:v>
      </x:c>
      <x:c r="AK116" s="101" t="n">
        <x:f>R116/R115-1</x:f>
        <x:v>-0.0035650080870224254</x:v>
      </x:c>
      <x:c r="AL116" s="101" t="n">
        <x:f>S116/S115-1</x:f>
        <x:v>-0.0407297177692173</x:v>
      </x:c>
      <x:c r="AM116" s="74"/>
      <x:c r="AN116" s="74"/>
    </x:row>
    <x:row r="117">
      <x:c r="A117" s="100" t="n">
        <x:v>46185</x:v>
      </x:c>
      <x:c r="B117" s="103" t="n">
        <x:v>738.0113525390625</x:v>
      </x:c>
      <x:c r="C117" s="103" t="n">
        <x:v>720.5481567382812</x:v>
      </x:c>
      <x:c r="D117" s="103" t="n">
        <x:v>291.4936828613281</x:v>
      </x:c>
      <x:c r="E117" s="103" t="n">
        <x:v>323.3900146484375</x:v>
      </x:c>
      <x:c r="F117" s="103" t="n">
        <x:v>196.7460174560547</x:v>
      </x:c>
      <x:c r="G117" s="103" t="n">
        <x:v>204.96066284179688</x:v>
      </x:c>
      <x:c r="H117" s="103" t="n">
        <x:v>981.4590454101562</x:v>
      </x:c>
      <x:c r="I117" s="103" t="n">
        <x:v>422.7957458496094</x:v>
      </x:c>
      <x:c r="J117" s="103" t="n">
        <x:v>1131.3787841796875</x:v>
      </x:c>
      <x:c r="K117" s="103" t="n">
        <x:v>319.28167724609375</x:v>
      </x:c>
      <x:c r="L117" s="103" t="n">
        <x:v>81.60306549072266</x:v>
      </x:c>
      <x:c r="M117" s="103" t="n">
        <x:v>980.7905883789062</x:v>
      </x:c>
      <x:c r="N117" s="103" t="n">
        <x:v>83.25203704833984</x:v>
      </x:c>
      <x:c r="O117" s="103" t="n">
        <x:v>84.7866439819336</x:v>
      </x:c>
      <x:c r="P117" s="103" t="n">
        <x:v>78.75509643554688</x:v>
      </x:c>
      <x:c r="Q117" s="103" t="n">
        <x:v>386.5400085449219</x:v>
      </x:c>
      <x:c r="R117" s="103" t="n">
        <x:v>27.950000762939453</x:v>
      </x:c>
      <x:c r="S117" s="103" t="n">
        <x:v>125.43000030517578</x:v>
      </x:c>
      <x:c r="T117" s="74"/>
      <x:c r="U117" s="101" t="n">
        <x:f>B117/B116-1</x:f>
        <x:v>0.005408207317551872</x:v>
      </x:c>
      <x:c r="V117" s="101" t="n">
        <x:f>C117/C116-1</x:f>
        <x:v>0.005884685554236491</x:v>
      </x:c>
      <x:c r="W117" s="101" t="n">
        <x:f>D117/D116-1</x:f>
        <x:v>0.008746259312642835</x:v>
      </x:c>
      <x:c r="X117" s="101" t="n">
        <x:f>E117/E116-1</x:f>
        <x:v>0.016895960233284102</x:v>
      </x:c>
      <x:c r="Y117" s="101" t="n">
        <x:f>F117/F116-1</x:f>
        <x:v>0.004048917489250625</x:v>
      </x:c>
      <x:c r="Z117" s="101" t="n">
        <x:f>G117/G116-1</x:f>
        <x:v>0.001562034792462752</x:v>
      </x:c>
      <x:c r="AA117" s="101" t="n">
        <x:f>H117/H116-1</x:f>
        <x:v>-0.014319143425898018</x:v>
      </x:c>
      <x:c r="AB117" s="101" t="n">
        <x:f>I117/I116-1</x:f>
        <x:v>0.006792166041480696</x:v>
      </x:c>
      <x:c r="AC117" s="101" t="n">
        <x:f>J117/J116-1</x:f>
        <x:v>-0.024075031697208815</x:v>
      </x:c>
      <x:c r="AD117" s="101" t="n">
        <x:f>K117/K116-1</x:f>
        <x:v>0.023063020107523924</x:v>
      </x:c>
      <x:c r="AE117" s="101" t="n">
        <x:f>L117/L116-1</x:f>
        <x:v>0.001090486105404409</x:v>
      </x:c>
      <x:c r="AF117" s="101" t="n">
        <x:f>M117/M116-1</x:f>
        <x:v>0.006825924453061072</x:v>
      </x:c>
      <x:c r="AG117" s="101" t="n">
        <x:f>N117/N116-1</x:f>
        <x:v>0.01614081060242034</x:v>
      </x:c>
      <x:c r="AH117" s="101" t="n">
        <x:f>O117/O116-1</x:f>
        <x:v>-0.00244246934458614</x:v>
      </x:c>
      <x:c r="AI117" s="101" t="n">
        <x:f>P117/P116-1</x:f>
        <x:v>0</x:v>
      </x:c>
      <x:c r="AJ117" s="101" t="n">
        <x:f>Q117/Q116-1</x:f>
        <x:v>0.0005694792310315666</x:v>
      </x:c>
      <x:c r="AK117" s="101" t="n">
        <x:f>R117/R116-1</x:f>
        <x:v>0</x:v>
      </x:c>
      <x:c r="AL117" s="101" t="n">
        <x:f>S117/S116-1</x:f>
        <x:v>-0.026391379939104564</x:v>
      </x:c>
      <x:c r="AM117" s="74"/>
      <x:c r="AN117" s="74"/>
    </x:row>
    <x:row r="118">
      <x:c r="A118" s="100" t="n">
        <x:v>46188</x:v>
      </x:c>
      <x:c r="B118" s="103" t="n">
        <x:v>751.0254516601562</x:v>
      </x:c>
      <x:c r="C118" s="103" t="n">
        <x:v>743.1832885742188</x:v>
      </x:c>
      <x:c r="D118" s="103" t="n">
        <x:v>293.87249755859375</x:v>
      </x:c>
      <x:c r="E118" s="103" t="n">
        <x:v>332.958740234375</x:v>
      </x:c>
      <x:c r="F118" s="103" t="n">
        <x:v>201.3809356689453</x:v>
      </x:c>
      <x:c r="G118" s="103" t="n">
        <x:v>212.21253967285156</x:v>
      </x:c>
      <x:c r="H118" s="103" t="n">
        <x:v>1087.8226318359375</x:v>
      </x:c>
      <x:c r="I118" s="103" t="n">
        <x:v>440.2190246582031</x:v>
      </x:c>
      <x:c r="J118" s="103" t="n">
        <x:v>1127.7340087890625</x:v>
      </x:c>
      <x:c r="K118" s="103" t="n">
        <x:v>317.96759033203125</x:v>
      </x:c>
      <x:c r="L118" s="103" t="n">
        <x:v>80.43006896972656</x:v>
      </x:c>
      <x:c r="M118" s="103" t="n">
        <x:v>977.895263671875</x:v>
      </x:c>
      <x:c r="N118" s="103" t="n">
        <x:v>82.6654052734375</x:v>
      </x:c>
      <x:c r="O118" s="103" t="n">
        <x:v>84.73722076416016</x:v>
      </x:c>
      <x:c r="P118" s="103" t="n">
        <x:v>78.8536148071289</x:v>
      </x:c>
      <x:c r="Q118" s="103" t="n">
        <x:v>396.54998779296875</x:v>
      </x:c>
      <x:c r="R118" s="103" t="n">
        <x:v>27.969999313354492</x:v>
      </x:c>
      <x:c r="S118" s="103" t="n">
        <x:v>121.20999908447266</x:v>
      </x:c>
      <x:c r="T118" s="74"/>
      <x:c r="U118" s="101" t="n">
        <x:f>B118/B117-1</x:f>
        <x:v>0.017634009390668393</x:v>
      </x:c>
      <x:c r="V118" s="101" t="n">
        <x:f>C118/C117-1</x:f>
        <x:v>0.03141376689991193</x:v>
      </x:c>
      <x:c r="W118" s="101" t="n">
        <x:f>D118/D117-1</x:f>
        <x:v>0.008160776157874139</x:v>
      </x:c>
      <x:c r="X118" s="101" t="n">
        <x:f>E118/E117-1</x:f>
        <x:v>0.0295888096493635</x:v>
      </x:c>
      <x:c r="Y118" s="101" t="n">
        <x:f>F118/F117-1</x:f>
        <x:v>0.02355787564506051</x:v>
      </x:c>
      <x:c r="Z118" s="101" t="n">
        <x:f>G118/G117-1</x:f>
        <x:v>0.035381798294886524</x:v>
      </x:c>
      <x:c r="AA118" s="101" t="n">
        <x:f>H118/H117-1</x:f>
        <x:v>0.10837292388632624</x:v>
      </x:c>
      <x:c r="AB118" s="101" t="n">
        <x:f>I118/I117-1</x:f>
        <x:v>0.041209683350956094</x:v>
      </x:c>
      <x:c r="AC118" s="101" t="n">
        <x:f>J118/J117-1</x:f>
        <x:v>-0.003221534150711247</x:v>
      </x:c>
      <x:c r="AD118" s="101" t="n">
        <x:f>K118/K117-1</x:f>
        <x:v>-0.004115760495237097</x:v>
      </x:c>
      <x:c r="AE118" s="101" t="n">
        <x:f>L118/L117-1</x:f>
        <x:v>-0.014374417357267633</x:v>
      </x:c>
      <x:c r="AF118" s="101" t="n">
        <x:f>M118/M117-1</x:f>
        <x:v>-0.002952031495139784</x:v>
      </x:c>
      <x:c r="AG118" s="101" t="n">
        <x:f>N118/N117-1</x:f>
        <x:v>-0.00704645550668892</x:v>
      </x:c>
      <x:c r="AH118" s="101" t="n">
        <x:f>O118/O117-1</x:f>
        <x:v>-0.0005829127731953321</x:v>
      </x:c>
      <x:c r="AI118" s="101" t="n">
        <x:f>P118/P117-1</x:f>
        <x:v>0.0012509459837009018</x:v>
      </x:c>
      <x:c r="AJ118" s="101" t="n">
        <x:f>Q118/Q117-1</x:f>
        <x:v>0.025896360083728753</x:v>
      </x:c>
      <x:c r="AK118" s="101" t="n">
        <x:f>R118/R117-1</x:f>
        <x:v>0.0007155116232253622</x:v>
      </x:c>
      <x:c r="AL118" s="101" t="n">
        <x:f>S118/S117-1</x:f>
        <x:v>-0.033644273383047985</x:v>
      </x:c>
      <x:c r="AM118" s="74"/>
      <x:c r="AN118" s="74"/>
    </x:row>
    <x:row r="119">
      <x:c r="A119" s="100" t="n">
        <x:v>46189</x:v>
      </x:c>
      <x:c r="B119" s="103" t="n">
        <x:v>746.5481567382812</x:v>
      </x:c>
      <x:c r="C119" s="103" t="n">
        <x:v>729.0587768554688</x:v>
      </x:c>
      <x:c r="D119" s="103" t="n">
        <x:v>291.3191223144531</x:v>
      </x:c>
      <x:c r="E119" s="103" t="n">
        <x:v>325.39398193359375</x:v>
      </x:c>
      <x:c r="F119" s="103" t="n">
        <x:v>197.7183837890625</x:v>
      </x:c>
      <x:c r="G119" s="103" t="n">
        <x:v>207.1781768798828</x:v>
      </x:c>
      <x:c r="H119" s="103" t="n">
        <x:v>1020.60302734375</x:v>
      </x:c>
      <x:c r="I119" s="103" t="n">
        <x:v>424.690673828125</x:v>
      </x:c>
      <x:c r="J119" s="103" t="n">
        <x:v>1120.893798828125</x:v>
      </x:c>
      <x:c r="K119" s="103" t="n">
        <x:v>329.6549377441406</x:v>
      </x:c>
      <x:c r="L119" s="103" t="n">
        <x:v>79.80380249023438</x:v>
      </x:c>
      <x:c r="M119" s="103" t="n">
        <x:v>985.11376953125</x:v>
      </x:c>
      <x:c r="N119" s="103" t="n">
        <x:v>84.56450653076172</x:v>
      </x:c>
      <x:c r="O119" s="103" t="n">
        <x:v>85.20182800292969</x:v>
      </x:c>
      <x:c r="P119" s="103" t="n">
        <x:v>78.84376525878906</x:v>
      </x:c>
      <x:c r="Q119" s="103" t="n">
        <x:v>397.6300048828125</x:v>
      </x:c>
      <x:c r="R119" s="103" t="n">
        <x:v>27.93000030517578</x:v>
      </x:c>
      <x:c r="S119" s="103" t="n">
        <x:v>115.47000122070312</x:v>
      </x:c>
      <x:c r="T119" s="74"/>
      <x:c r="U119" s="101" t="n">
        <x:f>B119/B118-1</x:f>
        <x:v>-0.005961575485861181</x:v>
      </x:c>
      <x:c r="V119" s="101" t="n">
        <x:f>C119/C118-1</x:f>
        <x:v>-0.019005421591015037</x:v>
      </x:c>
      <x:c r="W119" s="101" t="n">
        <x:f>D119/D118-1</x:f>
        <x:v>-0.00868871794861148</x:v>
      </x:c>
      <x:c r="X119" s="101" t="n">
        <x:f>E119/E118-1</x:f>
        <x:v>-0.02271980695102427</x:v>
      </x:c>
      <x:c r="Y119" s="101" t="n">
        <x:f>F119/F118-1</x:f>
        <x:v>-0.01818718275251119</x:v>
      </x:c>
      <x:c r="Z119" s="101" t="n">
        <x:f>G119/G118-1</x:f>
        <x:v>-0.02372321070531347</x:v>
      </x:c>
      <x:c r="AA119" s="101" t="n">
        <x:f>H119/H118-1</x:f>
        <x:v>-0.061792798315603914</x:v>
      </x:c>
      <x:c r="AB119" s="101" t="n">
        <x:f>I119/I118-1</x:f>
        <x:v>-0.035274147549926305</x:v>
      </x:c>
      <x:c r="AC119" s="101" t="n">
        <x:f>J119/J118-1</x:f>
        <x:v>-0.006065446202409341</x:v>
      </x:c>
      <x:c r="AD119" s="101" t="n">
        <x:f>K119/K118-1</x:f>
        <x:v>0.03675641092824922</x:v>
      </x:c>
      <x:c r="AE119" s="101" t="n">
        <x:f>L119/L118-1</x:f>
        <x:v>-0.007786471993800115</x:v>
      </x:c>
      <x:c r="AF119" s="101" t="n">
        <x:f>M119/M118-1</x:f>
        <x:v>0.00738167585787286</x:v>
      </x:c>
      <x:c r="AG119" s="101" t="n">
        <x:f>N119/N118-1</x:f>
        <x:v>0.022973349626030926</x:v>
      </x:c>
      <x:c r="AH119" s="101" t="n">
        <x:f>O119/O118-1</x:f>
        <x:v>0.005482918068113518</x:v>
      </x:c>
      <x:c r="AI119" s="101" t="n">
        <x:f>P119/P118-1</x:f>
        <x:v>-0.0001249092811272945</x:v>
      </x:c>
      <x:c r="AJ119" s="101" t="n">
        <x:f>Q119/Q118-1</x:f>
        <x:v>0.002723533282284807</x:v>
      </x:c>
      <x:c r="AK119" s="101" t="n">
        <x:f>R119/R118-1</x:f>
        <x:v>-0.0014300682574422963</x:v>
      </x:c>
      <x:c r="AL119" s="101" t="n">
        <x:f>S119/S118-1</x:f>
        <x:v>-0.0473558114604824</x:v>
      </x:c>
      <x:c r="AM119" s="74"/>
      <x:c r="AN119" s="74"/>
    </x:row>
    <x:row r="120">
      <x:c r="A120" s="100" t="n">
        <x:v>46190</x:v>
      </x:c>
      <x:c r="B120" s="103" t="n">
        <x:v>737.225341796875</x:v>
      </x:c>
      <x:c r="C120" s="103" t="n">
        <x:v>721.7168579101562</x:v>
      </x:c>
      <x:c r="D120" s="103" t="n">
        <x:v>289.1248779296875</x:v>
      </x:c>
      <x:c r="E120" s="103" t="n">
        <x:v>327.6094970703125</x:v>
      </x:c>
      <x:c r="F120" s="103" t="n">
        <x:v>195.4989471435547</x:v>
      </x:c>
      <x:c r="G120" s="103" t="n">
        <x:v>204.42124938964844</x:v>
      </x:c>
      <x:c r="H120" s="103" t="n">
        <x:v>1043.029541015625</x:v>
      </x:c>
      <x:c r="I120" s="103" t="n">
        <x:v>430.9937744140625</x:v>
      </x:c>
      <x:c r="J120" s="103" t="n">
        <x:v>1110.4088134765625</x:v>
      </x:c>
      <x:c r="K120" s="103" t="n">
        <x:v>331.9645080566406</x:v>
      </x:c>
      <x:c r="L120" s="103" t="n">
        <x:v>79.45587921142578</x:v>
      </x:c>
      <x:c r="M120" s="103" t="n">
        <x:v>964.0572509765625</x:v>
      </x:c>
      <x:c r="N120" s="103" t="n">
        <x:v>83.33157348632812</x:v>
      </x:c>
      <x:c r="O120" s="103" t="n">
        <x:v>85.34022521972656</x:v>
      </x:c>
      <x:c r="P120" s="103" t="n">
        <x:v>78.54821014404297</x:v>
      </x:c>
      <x:c r="Q120" s="103" t="n">
        <x:v>388.6000061035156</x:v>
      </x:c>
      <x:c r="R120" s="103" t="n">
        <x:v>28.18000030517578</x:v>
      </x:c>
      <x:c r="S120" s="103" t="n">
        <x:v>114.2300033569336</x:v>
      </x:c>
      <x:c r="T120" s="74"/>
      <x:c r="U120" s="101" t="n">
        <x:f>B120/B119-1</x:f>
        <x:v>-0.01248789492983049</x:v>
      </x:c>
      <x:c r="V120" s="101" t="n">
        <x:f>C120/C119-1</x:f>
        <x:v>-0.010070407460121666</x:v>
      </x:c>
      <x:c r="W120" s="101" t="n">
        <x:f>D120/D119-1</x:f>
        <x:v>-0.00753209870788063</x:v>
      </x:c>
      <x:c r="X120" s="101" t="n">
        <x:f>E120/E119-1</x:f>
        <x:v>0.006808715771427165</x:v>
      </x:c>
      <x:c r="Y120" s="101" t="n">
        <x:f>F120/F119-1</x:f>
        <x:v>-0.011225241694650112</x:v>
      </x:c>
      <x:c r="Z120" s="101" t="n">
        <x:f>G120/G119-1</x:f>
        <x:v>-0.013307036154839746</x:v>
      </x:c>
      <x:c r="AA120" s="101" t="n">
        <x:f>H120/H119-1</x:f>
        <x:v>0.021973787134693223</x:v>
      </x:c>
      <x:c r="AB120" s="101" t="n">
        <x:f>I120/I119-1</x:f>
        <x:v>0.014841627034382299</x:v>
      </x:c>
      <x:c r="AC120" s="101" t="n">
        <x:f>J120/J119-1</x:f>
        <x:v>-0.009354129144549028</x:v>
      </x:c>
      <x:c r="AD120" s="101" t="n">
        <x:f>K120/K119-1</x:f>
        <x:v>0.0070060237177231866</x:v>
      </x:c>
      <x:c r="AE120" s="101" t="n">
        <x:f>L120/L119-1</x:f>
        <x:v>-0.0043597330948129676</x:v>
      </x:c>
      <x:c r="AF120" s="101" t="n">
        <x:f>M120/M119-1</x:f>
        <x:v>-0.021374707374871904</x:v>
      </x:c>
      <x:c r="AG120" s="101" t="n">
        <x:f>N120/N119-1</x:f>
        <x:v>-0.014579793521116269</x:v>
      </x:c>
      <x:c r="AH120" s="101" t="n">
        <x:f>O120/O119-1</x:f>
        <x:v>0.001624345627797119</x:v>
      </x:c>
      <x:c r="AI120" s="101" t="n">
        <x:f>P120/P119-1</x:f>
        <x:v>-0.0037486174560029673</x:v>
      </x:c>
      <x:c r="AJ120" s="101" t="n">
        <x:f>Q120/Q119-1</x:f>
        <x:v>-0.02270955075927472</x:v>
      </x:c>
      <x:c r="AK120" s="101" t="n">
        <x:f>R120/R119-1</x:f>
        <x:v>0.0089509487027708</x:v>
      </x:c>
      <x:c r="AL120" s="101" t="n">
        <x:f>S120/S119-1</x:f>
        <x:v>-0.010738701400023976</x:v>
      </x:c>
      <x:c r="AM120" s="74"/>
      <x:c r="AN120" s="74"/>
    </x:row>
    <x:row r="121">
      <x:c r="A121" s="100" t="n">
        <x:v>46191</x:v>
      </x:c>
      <x:c r="B121" s="103" t="n">
        <x:v>744.8902587890625</x:v>
      </x:c>
      <x:c r="C121" s="103" t="n">
        <x:v>739.8070068359375</x:v>
      </x:c>
      <x:c r="D121" s="103" t="n">
        <x:v>294.82000732421875</x:v>
      </x:c>
      <x:c r="E121" s="103" t="n">
        <x:v>337.8388671875</x:v>
      </x:c>
      <x:c r="F121" s="103" t="n">
        <x:v>198.972412109375</x:v>
      </x:c>
      <x:c r="G121" s="103" t="n">
        <x:v>210.4545135498047</x:v>
      </x:c>
      <x:c r="H121" s="103" t="n">
        <x:v>1133.8155517578125</x:v>
      </x:c>
      <x:c r="I121" s="103" t="n">
        <x:v>460.8835754394531</x:v>
      </x:c>
      <x:c r="J121" s="103" t="n">
        <x:v>1096.9979248046875</x:v>
      </x:c>
      <x:c r="K121" s="103" t="n">
        <x:v>323.761474609375</x:v>
      </x:c>
      <x:c r="L121" s="103" t="n">
        <x:v>78.91908264160156</x:v>
      </x:c>
      <x:c r="M121" s="103" t="n">
        <x:v>949.939697265625</x:v>
      </x:c>
      <x:c r="N121" s="103" t="n">
        <x:v>81.73076629638672</x:v>
      </x:c>
      <x:c r="O121" s="103" t="n">
        <x:v>85.75540924072266</x:v>
      </x:c>
      <x:c r="P121" s="103" t="n">
        <x:v>78.82405853271484</x:v>
      </x:c>
      <x:c r="Q121" s="103" t="n">
        <x:v>387.1199951171875</x:v>
      </x:c>
      <x:c r="R121" s="103" t="n">
        <x:v>28.299999237060547</x:v>
      </x:c>
      <x:c r="S121" s="103" t="n">
        <x:v>114.87000274658203</x:v>
      </x:c>
      <x:c r="T121" s="74"/>
      <x:c r="U121" s="101" t="n">
        <x:f>B121/B120-1</x:f>
        <x:v>0.010396979807429707</x:v>
      </x:c>
      <x:c r="V121" s="101" t="n">
        <x:f>C121/C120-1</x:f>
        <x:v>0.02506543768170255</x:v>
      </x:c>
      <x:c r="W121" s="101" t="n">
        <x:f>D121/D120-1</x:f>
        <x:v>0.019697818587289584</x:v>
      </x:c>
      <x:c r="X121" s="101" t="n">
        <x:f>E121/E120-1</x:f>
        <x:v>0.031224278321186905</x:v>
      </x:c>
      <x:c r="Y121" s="101" t="n">
        <x:f>F121/F120-1</x:f>
        <x:v>0.01776717990849197</x:v>
      </x:c>
      <x:c r="Z121" s="101" t="n">
        <x:f>G121/G120-1</x:f>
        <x:v>0.02951387968799768</x:v>
      </x:c>
      <x:c r="AA121" s="101" t="n">
        <x:f>H121/H120-1</x:f>
        <x:v>0.0870406898099807</x:v>
      </x:c>
      <x:c r="AB121" s="101" t="n">
        <x:f>I121/I120-1</x:f>
        <x:v>0.06935088810975487</x:v>
      </x:c>
      <x:c r="AC121" s="101" t="n">
        <x:f>J121/J120-1</x:f>
        <x:v>-0.012077433562407536</x:v>
      </x:c>
      <x:c r="AD121" s="101" t="n">
        <x:f>K121/K120-1</x:f>
        <x:v>-0.024710573715507</x:v>
      </x:c>
      <x:c r="AE121" s="101" t="n">
        <x:f>L121/L120-1</x:f>
        <x:v>-0.006755907494218838</x:v>
      </x:c>
      <x:c r="AF121" s="101" t="n">
        <x:f>M121/M120-1</x:f>
        <x:v>-0.014643895574289578</x:v>
      </x:c>
      <x:c r="AG121" s="101" t="n">
        <x:f>N121/N120-1</x:f>
        <x:v>-0.019210091961170517</x:v>
      </x:c>
      <x:c r="AH121" s="101" t="n">
        <x:f>O121/O120-1</x:f>
        <x:v>0.004865044824139186</x:v>
      </x:c>
      <x:c r="AI121" s="101" t="n">
        <x:f>P121/P120-1</x:f>
        <x:v>0.0035118354468679502</x:v>
      </x:c>
      <x:c r="AJ121" s="101" t="n">
        <x:f>Q121/Q120-1</x:f>
        <x:v>-0.003808571701190089</x:v>
      </x:c>
      <x:c r="AK121" s="101" t="n">
        <x:f>R121/R120-1</x:f>
        <x:v>0.00425830129826954</x:v>
      </x:c>
      <x:c r="AL121" s="101" t="n">
        <x:f>S121/S120-1</x:f>
        <x:v>0.005602725823693033</x:v>
      </x:c>
      <x:c r="AM121" s="74"/>
      <x:c r="AN121" s="74"/>
    </x:row>
    <x:row r="122">
      <x:c r="A122" s="100" t="n">
        <x:v>46195</x:v>
      </x:c>
      <x:c r="B122" s="103" t="n">
        <x:v>742.546142578125</x:v>
      </x:c>
      <x:c r="C122" s="103" t="n">
        <x:v>737.9500122070312</x:v>
      </x:c>
      <x:c r="D122" s="103" t="n">
        <x:v>297.40325927734375</x:v>
      </x:c>
      <x:c r="E122" s="103" t="n">
        <x:v>344.5254211425781</x:v>
      </x:c>
      <x:c r="F122" s="103" t="n">
        <x:v>203.2022705078125</x:v>
      </x:c>
      <x:c r="G122" s="103" t="n">
        <x:v>208.41677856445312</x:v>
      </x:c>
      <x:c r="H122" s="103" t="n">
        <x:v>1211.1937255859375</x:v>
      </x:c>
      <x:c r="I122" s="103" t="n">
        <x:v>466.4187316894531</x:v>
      </x:c>
      <x:c r="J122" s="103" t="n">
        <x:v>1100.5029296875</x:v>
      </x:c>
      <x:c r="K122" s="103" t="n">
        <x:v>329.993408203125</x:v>
      </x:c>
      <x:c r="L122" s="103" t="n">
        <x:v>79.0582504272461</x:v>
      </x:c>
      <x:c r="M122" s="103" t="n">
        <x:v>949.8397827148438</x:v>
      </x:c>
      <x:c r="N122" s="103" t="n">
        <x:v>83.36140441894531</x:v>
      </x:c>
      <x:c r="O122" s="103" t="n">
        <x:v>85.10297393798828</x:v>
      </x:c>
      <x:c r="P122" s="103" t="n">
        <x:v>78.75509643554688</x:v>
      </x:c>
      <x:c r="Q122" s="103" t="n">
        <x:v>384.5899963378906</x:v>
      </x:c>
      <x:c r="R122" s="103" t="n">
        <x:v>28.360000610351562</x:v>
      </x:c>
      <x:c r="S122" s="103" t="n">
        <x:v>112.69000244140625</x:v>
      </x:c>
      <x:c r="T122" s="74"/>
      <x:c r="U122" s="101" t="n">
        <x:f>B122/B121-1</x:f>
        <x:v>-0.0031469282666526377</x:v>
      </x:c>
      <x:c r="V122" s="101" t="n">
        <x:f>C122/C121-1</x:f>
        <x:v>-0.002510106841037363</x:v>
      </x:c>
      <x:c r="W122" s="101" t="n">
        <x:f>D122/D121-1</x:f>
        <x:v>0.00876213245013635</x:v>
      </x:c>
      <x:c r="X122" s="101" t="n">
        <x:f>E122/E121-1</x:f>
        <x:v>0.0197921394028564</x:v>
      </x:c>
      <x:c r="Y122" s="101" t="n">
        <x:f>F122/F121-1</x:f>
        <x:v>0.021258516965217966</x:v>
      </x:c>
      <x:c r="Z122" s="101" t="n">
        <x:f>G122/G121-1</x:f>
        <x:v>-0.009682543514892727</x:v>
      </x:c>
      <x:c r="AA122" s="101" t="n">
        <x:f>H122/H121-1</x:f>
        <x:v>0.06824582156080128</x:v>
      </x:c>
      <x:c r="AB122" s="101" t="n">
        <x:f>I122/I121-1</x:f>
        <x:v>0.012009879598599671</x:v>
      </x:c>
      <x:c r="AC122" s="101" t="n">
        <x:f>J122/J121-1</x:f>
        <x:v>0.0031950879792561615</x:v>
      </x:c>
      <x:c r="AD122" s="101" t="n">
        <x:f>K122/K121-1</x:f>
        <x:v>0.019248533511496246</x:v>
      </x:c>
      <x:c r="AE122" s="101" t="n">
        <x:f>L122/L121-1</x:f>
        <x:v>0.0017634237624952753</x:v>
      </x:c>
      <x:c r="AF122" s="101" t="n">
        <x:f>M122/M121-1</x:f>
        <x:v>-0.00010517988780645027</x:v>
      </x:c>
      <x:c r="AG122" s="101" t="n">
        <x:f>N122/N121-1</x:f>
        <x:v>0.019951337745265807</x:v>
      </x:c>
      <x:c r="AH122" s="101" t="n">
        <x:f>O122/O121-1</x:f>
        <x:v>-0.007608095028768802</x:v>
      </x:c>
      <x:c r="AI122" s="101" t="n">
        <x:f>P122/P121-1</x:f>
        <x:v>-0.0008748864046291827</x:v>
      </x:c>
      <x:c r="AJ122" s="101" t="n">
        <x:f>Q122/Q121-1</x:f>
        <x:v>-0.0065354381359996605</x:v>
      </x:c>
      <x:c r="AK122" s="101" t="n">
        <x:f>R122/R121-1</x:f>
        <x:v>0.002120189926098748</x:v>
      </x:c>
      <x:c r="AL122" s="101" t="n">
        <x:f>S122/S121-1</x:f>
        <x:v>-0.018977977305225102</x:v>
      </x:c>
      <x:c r="AM122" s="74"/>
      <x:c r="AN122" s="74"/>
    </x:row>
    <x:row r="123">
      <x:c r="A123" s="100" t="n">
        <x:v>46196</x:v>
      </x:c>
      <x:c r="B123" s="103" t="n">
        <x:v>731.7628784179688</x:v>
      </x:c>
      <x:c r="C123" s="103" t="n">
        <x:v>713.6500244140625</x:v>
      </x:c>
      <x:c r="D123" s="103" t="n">
        <x:v>294.55072021484375</x:v>
      </x:c>
      <x:c r="E123" s="103" t="n">
        <x:v>329.0965270996094</x:v>
      </x:c>
      <x:c r="F123" s="103" t="n">
        <x:v>196.1757354736328</x:v>
      </x:c>
      <x:c r="G123" s="103" t="n">
        <x:v>199.81640625</x:v>
      </x:c>
      <x:c r="H123" s="103" t="n">
        <x:v>1051.6082763671875</x:v>
      </x:c>
      <x:c r="I123" s="103" t="n">
        <x:v>435.2224426269531</x:v>
      </x:c>
      <x:c r="J123" s="103" t="n">
        <x:v>1105.495849609375</x:v>
      </x:c>
      <x:c r="K123" s="103" t="n">
        <x:v>332.6414794921875</x:v>
      </x:c>
      <x:c r="L123" s="103" t="n">
        <x:v>79.8336181640625</x:v>
      </x:c>
      <x:c r="M123" s="103" t="n">
        <x:v>956.1597900390625</x:v>
      </x:c>
      <x:c r="N123" s="103" t="n">
        <x:v>83.64974975585938</x:v>
      </x:c>
      <x:c r="O123" s="103" t="n">
        <x:v>85.21170806884766</x:v>
      </x:c>
      <x:c r="P123" s="103" t="n">
        <x:v>78.6861343383789</x:v>
      </x:c>
      <x:c r="Q123" s="103" t="n">
        <x:v>377.32000732421875</x:v>
      </x:c>
      <x:c r="R123" s="103" t="n">
        <x:v>28.450000762939453</x:v>
      </x:c>
      <x:c r="S123" s="103" t="n">
        <x:v>111.26000213623047</x:v>
      </x:c>
      <x:c r="T123" s="74"/>
      <x:c r="U123" s="101" t="n">
        <x:f>B123/B122-1</x:f>
        <x:v>-0.014522012225013592</x:v>
      </x:c>
      <x:c r="V123" s="101" t="n">
        <x:f>C123/C122-1</x:f>
        <x:v>-0.03292904314791367</x:v>
      </x:c>
      <x:c r="W123" s="101" t="n">
        <x:f>D123/D122-1</x:f>
        <x:v>-0.009591485545354606</x:v>
      </x:c>
      <x:c r="X123" s="101" t="n">
        <x:f>E123/E122-1</x:f>
        <x:v>-0.04478303514382376</x:v>
      </x:c>
      <x:c r="Y123" s="101" t="n">
        <x:f>F123/F122-1</x:f>
        <x:v>-0.0345790183181518</x:v>
      </x:c>
      <x:c r="Z123" s="101" t="n">
        <x:f>G123/G122-1</x:f>
        <x:v>-0.041265258841880814</x:v>
      </x:c>
      <x:c r="AA123" s="101" t="n">
        <x:f>H123/H122-1</x:f>
        <x:v>-0.1317588143395868</x:v>
      </x:c>
      <x:c r="AB123" s="101" t="n">
        <x:f>I123/I122-1</x:f>
        <x:v>-0.06688472598324124</x:v>
      </x:c>
      <x:c r="AC123" s="101" t="n">
        <x:f>J123/J122-1</x:f>
        <x:v>0.004536943780143243</x:v>
      </x:c>
      <x:c r="AD123" s="101" t="n">
        <x:f>K123/K122-1</x:f>
        <x:v>0.008024618744603806</x:v>
      </x:c>
      <x:c r="AE123" s="101" t="n">
        <x:f>L123/L122-1</x:f>
        <x:v>0.009807549909417013</x:v>
      </x:c>
      <x:c r="AF123" s="101" t="n">
        <x:f>M123/M122-1</x:f>
        <x:v>0.0066537614440140835</x:v>
      </x:c>
      <x:c r="AG123" s="101" t="n">
        <x:f>N123/N122-1</x:f>
        <x:v>0.0034589788754630924</x:v>
      </x:c>
      <x:c r="AH123" s="101" t="n">
        <x:f>O123/O122-1</x:f>
        <x:v>0.0012776772165283834</x:v>
      </x:c>
      <x:c r="AI123" s="101" t="n">
        <x:f>P123/P122-1</x:f>
        <x:v>-0.0008756525010975569</x:v>
      </x:c>
      <x:c r="AJ123" s="101" t="n">
        <x:f>Q123/Q122-1</x:f>
        <x:v>-0.018903219228002643</x:v>
      </x:c>
      <x:c r="AK123" s="101" t="n">
        <x:f>R123/R122-1</x:f>
        <x:v>0.0031734890920644965</x:v>
      </x:c>
      <x:c r="AL123" s="101" t="n">
        <x:f>S123/S122-1</x:f>
        <x:v>-0.012689682085323506</x:v>
      </x:c>
      <x:c r="AM123" s="74"/>
      <x:c r="AN123" s="74"/>
    </x:row>
    <x:row r="124">
      <x:c r="A124" s="100" t="n">
        <x:v>46197</x:v>
      </x:c>
      <x:c r="B124" s="103" t="n">
        <x:v>731.4237060546875</x:v>
      </x:c>
      <x:c r="C124" s="103" t="n">
        <x:v>710.6199951171875</x:v>
      </x:c>
      <x:c r="D124" s="103" t="n">
        <x:v>295.9171447753906</x:v>
      </x:c>
      <x:c r="E124" s="103" t="n">
        <x:v>327.7492370605469</x:v>
      </x:c>
      <x:c r="F124" s="103" t="n">
        <x:v>195.7079620361328</x:v>
      </x:c>
      <x:c r="G124" s="103" t="n">
        <x:v>198.77757263183594</x:v>
      </x:c>
      <x:c r="H124" s="103" t="n">
        <x:v>1048.3487548828125</x:v>
      </x:c>
      <x:c r="I124" s="103" t="n">
        <x:v>439.6505432128906</x:v>
      </x:c>
      <x:c r="J124" s="103" t="n">
        <x:v>1115.6612548828125</x:v>
      </x:c>
      <x:c r="K124" s="103" t="n">
        <x:v>331.95458984375</x:v>
      </x:c>
      <x:c r="L124" s="103" t="n">
        <x:v>80.12190246582031</x:v>
      </x:c>
      <x:c r="M124" s="103" t="n">
        <x:v>959.5643920898438</x:v>
      </x:c>
      <x:c r="N124" s="103" t="n">
        <x:v>83.81878662109375</x:v>
      </x:c>
      <x:c r="O124" s="103" t="n">
        <x:v>86.37818145751953</x:v>
      </x:c>
      <x:c r="P124" s="103" t="n">
        <x:v>78.66641998291016</x:v>
      </x:c>
      <x:c r="Q124" s="103" t="n">
        <x:v>365.9200134277344</x:v>
      </x:c>
      <x:c r="R124" s="103" t="n">
        <x:v>28.530000686645508</x:v>
      </x:c>
      <x:c r="S124" s="103" t="n">
        <x:v>106.29000091552734</x:v>
      </x:c>
      <x:c r="T124" s="74"/>
      <x:c r="U124" s="101" t="n">
        <x:f>B124/B123-1</x:f>
        <x:v>-0.0004635003677893046</x:v>
      </x:c>
      <x:c r="V124" s="101" t="n">
        <x:f>C124/C123-1</x:f>
        <x:v>-0.00424581964999271</x:v>
      </x:c>
      <x:c r="W124" s="101" t="n">
        <x:f>D124/D123-1</x:f>
        <x:v>0.004639012797355235</x:v>
      </x:c>
      <x:c r="X124" s="101" t="n">
        <x:f>E124/E123-1</x:f>
        <x:v>-0.0040939053685447035</x:v>
      </x:c>
      <x:c r="Y124" s="101" t="n">
        <x:f>F124/F123-1</x:f>
        <x:v>-0.0023844612401765497</x:v>
      </x:c>
      <x:c r="Z124" s="101" t="n">
        <x:f>G124/G123-1</x:f>
        <x:v>-0.005198940555783627</x:v>
      </x:c>
      <x:c r="AA124" s="101" t="n">
        <x:f>H124/H123-1</x:f>
        <x:v>-0.00309955860716038</x:v>
      </x:c>
      <x:c r="AB124" s="101" t="n">
        <x:f>I124/I123-1</x:f>
        <x:v>0.010174338802957816</x:v>
      </x:c>
      <x:c r="AC124" s="101" t="n">
        <x:f>J124/J123-1</x:f>
        <x:v>0.009195335538373595</x:v>
      </x:c>
      <x:c r="AD124" s="101" t="n">
        <x:f>K124/K123-1</x:f>
        <x:v>-0.002064954886221937</x:v>
      </x:c>
      <x:c r="AE124" s="101" t="n">
        <x:f>L124/L123-1</x:f>
        <x:v>0.0036110639651252274</x:v>
      </x:c>
      <x:c r="AF124" s="101" t="n">
        <x:f>M124/M123-1</x:f>
        <x:v>0.0035607040645813104</x:v>
      </x:c>
      <x:c r="AG124" s="101" t="n">
        <x:f>N124/N123-1</x:f>
        <x:v>0.0020207695268392722</x:v>
      </x:c>
      <x:c r="AH124" s="101" t="n">
        <x:f>O124/O123-1</x:f>
        <x:v>0.013689121073942268</x:v>
      </x:c>
      <x:c r="AI124" s="101" t="n">
        <x:f>P124/P123-1</x:f>
        <x:v>-0.0002505442113088785</x:v>
      </x:c>
      <x:c r="AJ124" s="101" t="n">
        <x:f>Q124/Q123-1</x:f>
        <x:v>-0.030213064971899906</x:v>
      </x:c>
      <x:c r="AK124" s="101" t="n">
        <x:f>R124/R123-1</x:f>
        <x:v>0.0028119480337682745</x:v>
      </x:c>
      <x:c r="AL124" s="101" t="n">
        <x:f>S124/S123-1</x:f>
        <x:v>-0.044670152123650775</x:v>
      </x:c>
      <x:c r="AM124" s="74"/>
      <x:c r="AN124" s="74"/>
    </x:row>
    <x:row r="125">
      <x:c r="A125" s="100" t="n">
        <x:v>46198</x:v>
      </x:c>
      <x:c r="B125" s="103" t="n">
        <x:v>732.4810791015625</x:v>
      </x:c>
      <x:c r="C125" s="103" t="n">
        <x:v>716.3800048828125</x:v>
      </x:c>
      <x:c r="D125" s="103" t="n">
        <x:v>298.13134765625</x:v>
      </x:c>
      <x:c r="E125" s="103" t="n">
        <x:v>338.6173095703125</x:v>
      </x:c>
      <x:c r="F125" s="103" t="n">
        <x:v>203.62026977539062</x:v>
      </x:c>
      <x:c r="G125" s="103" t="n">
        <x:v>195.52122497558594</x:v>
      </x:c>
      <x:c r="H125" s="103" t="n">
        <x:v>1213.3734130859375</x:v>
      </x:c>
      <x:c r="I125" s="103" t="n">
        <x:v>433.826171875</x:v>
      </x:c>
      <x:c r="J125" s="103" t="n">
        <x:v>1126.0762939453125</x:v>
      </x:c>
      <x:c r="K125" s="103" t="n">
        <x:v>333.6170654296875</x:v>
      </x:c>
      <x:c r="L125" s="103" t="n">
        <x:v>79.9429702758789</x:v>
      </x:c>
      <x:c r="M125" s="103" t="n">
        <x:v>940.7442626953125</x:v>
      </x:c>
      <x:c r="N125" s="103" t="n">
        <x:v>84.25627136230469</x:v>
      </x:c>
      <x:c r="O125" s="103" t="n">
        <x:v>86.3485336303711</x:v>
      </x:c>
      <x:c r="P125" s="103" t="n">
        <x:v>78.69598388671875</x:v>
      </x:c>
      <x:c r="Q125" s="103" t="n">
        <x:v>369.4599914550781</x:v>
      </x:c>
      <x:c r="R125" s="103" t="n">
        <x:v>28.479999542236328</x:v>
      </x:c>
      <x:c r="S125" s="103" t="n">
        <x:v>109.30999755859375</x:v>
      </x:c>
      <x:c r="T125" s="74"/>
      <x:c r="U125" s="101" t="n">
        <x:f>B125/B124-1</x:f>
        <x:v>0.0014456368287247834</x:v>
      </x:c>
      <x:c r="V125" s="101" t="n">
        <x:f>C125/C124-1</x:f>
        <x:v>0.008105611726665796</x:v>
      </x:c>
      <x:c r="W125" s="101" t="n">
        <x:f>D125/D124-1</x:f>
        <x:v>0.007482509614439525</x:v>
      </x:c>
      <x:c r="X125" s="101" t="n">
        <x:f>E125/E124-1</x:f>
        <x:v>0.033159718714334874</x:v>
      </x:c>
      <x:c r="Y125" s="101" t="n">
        <x:f>F125/F124-1</x:f>
        <x:v>0.040429156059562876</x:v>
      </x:c>
      <x:c r="Z125" s="101" t="n">
        <x:f>G125/G124-1</x:f>
        <x:v>-0.016381866490950747</x:v>
      </x:c>
      <x:c r="AA125" s="101" t="n">
        <x:f>H125/H124-1</x:f>
        <x:v>0.15741389249951654</x:v>
      </x:c>
      <x:c r="AB125" s="101" t="n">
        <x:f>I125/I124-1</x:f>
        <x:v>-0.013247729197209956</x:v>
      </x:c>
      <x:c r="AC125" s="101" t="n">
        <x:f>J125/J124-1</x:f>
        <x:v>0.009335305870771693</x:v>
      </x:c>
      <x:c r="AD125" s="101" t="n">
        <x:f>K125/K124-1</x:f>
        <x:v>0.005008141585630899</x:v>
      </x:c>
      <x:c r="AE125" s="101" t="n">
        <x:f>L125/L124-1</x:f>
        <x:v>-0.002233249391672132</x:v>
      </x:c>
      <x:c r="AF125" s="101" t="n">
        <x:f>M125/M124-1</x:f>
        <x:v>-0.01961320110424558</x:v>
      </x:c>
      <x:c r="AG125" s="101" t="n">
        <x:f>N125/N124-1</x:f>
        <x:v>0.005219411528689877</x:v>
      </x:c>
      <x:c r="AH125" s="101" t="n">
        <x:f>O125/O124-1</x:f>
        <x:v>-0.00034323282393966537</x:v>
      </x:c>
      <x:c r="AI125" s="101" t="n">
        <x:f>P125/P124-1</x:f>
        <x:v>0.0003758135150297992</x:v>
      </x:c>
      <x:c r="AJ125" s="101" t="n">
        <x:f>Q125/Q124-1</x:f>
        <x:v>0.009674185334065832</x:v>
      </x:c>
      <x:c r="AK125" s="101" t="n">
        <x:f>R125/R124-1</x:f>
        <x:v>-0.0017525812550219788</x:v>
      </x:c>
      <x:c r="AL125" s="101" t="n">
        <x:f>S125/S124-1</x:f>
        <x:v>0.028412800988368625</x:v>
      </x:c>
      <x:c r="AM125" s="74"/>
      <x:c r="AN125" s="74"/>
    </x:row>
    <x:row r="126">
      <x:c r="A126" s="100" t="n">
        <x:v>46199</x:v>
      </x:c>
      <x:c r="B126" s="103" t="n">
        <x:v>727.1842651367188</x:v>
      </x:c>
      <x:c r="C126" s="103" t="n">
        <x:v>706.52001953125</x:v>
      </x:c>
      <x:c r="D126" s="103" t="n">
        <x:v>299.0489501953125</x:v>
      </x:c>
      <x:c r="E126" s="103" t="n">
        <x:v>325.0845947265625</x:v>
      </x:c>
      <x:c r="F126" s="103" t="n">
        <x:v>199.1416015625</x:v>
      </x:c>
      <x:c r="G126" s="103" t="n">
        <x:v>192.31480407714844</x:v>
      </x:c>
      <x:c r="H126" s="103" t="n">
        <x:v>1132.1558837890625</x:v>
      </x:c>
      <x:c r="I126" s="103" t="n">
        <x:v>431.1932373046875</x:v>
      </x:c>
      <x:c r="J126" s="103" t="n">
        <x:v>1206.3912353515625</x:v>
      </x:c>
      <x:c r="K126" s="103" t="n">
        <x:v>327.57427978515625</x:v>
      </x:c>
      <x:c r="L126" s="103" t="n">
        <x:v>82.13985443115234</x:v>
      </x:c>
      <x:c r="M126" s="103" t="n">
        <x:v>951.0279541015625</x:v>
      </x:c>
      <x:c r="N126" s="103" t="n">
        <x:v>83.38129425048828</x:v>
      </x:c>
      <x:c r="O126" s="103" t="n">
        <x:v>86.3584213256836</x:v>
      </x:c>
      <x:c r="P126" s="103" t="n">
        <x:v>78.646728515625</x:v>
      </x:c>
      <x:c r="Q126" s="103" t="n">
        <x:v>373.6300048828125</x:v>
      </x:c>
      <x:c r="R126" s="103" t="n">
        <x:v>28.459999084472656</x:v>
      </x:c>
      <x:c r="S126" s="103" t="n">
        <x:v>105.4800033569336</x:v>
      </x:c>
      <x:c r="T126" s="74"/>
      <x:c r="U126" s="101" t="n">
        <x:f>B126/B125-1</x:f>
        <x:v>-0.007231332133985857</x:v>
      </x:c>
      <x:c r="V126" s="101" t="n">
        <x:f>C126/C125-1</x:f>
        <x:v>-0.013763624451209266</x:v>
      </x:c>
      <x:c r="W126" s="101" t="n">
        <x:f>D126/D125-1</x:f>
        <x:v>0.0030778465474234906</x:v>
      </x:c>
      <x:c r="X126" s="101" t="n">
        <x:f>E126/E125-1</x:f>
        <x:v>-0.03996462809571755</x:v>
      </x:c>
      <x:c r="Y126" s="101" t="n">
        <x:f>F126/F125-1</x:f>
        <x:v>-0.02199519830629315</x:v>
      </x:c>
      <x:c r="Z126" s="101" t="n">
        <x:f>G126/G125-1</x:f>
        <x:v>-0.01639934947644628</x:v>
      </x:c>
      <x:c r="AA126" s="101" t="n">
        <x:f>H126/H125-1</x:f>
        <x:v>-0.0669353130874335</x:v>
      </x:c>
      <x:c r="AB126" s="101" t="n">
        <x:f>I126/I125-1</x:f>
        <x:v>-0.006069100347111278</x:v>
      </x:c>
      <x:c r="AC126" s="101" t="n">
        <x:f>J126/J125-1</x:f>
        <x:v>0.07132282407336654</x:v>
      </x:c>
      <x:c r="AD126" s="101" t="n">
        <x:f>K126/K125-1</x:f>
        <x:v>-0.018112939266905714</x:v>
      </x:c>
      <x:c r="AE126" s="101" t="n">
        <x:f>L126/L125-1</x:f>
        <x:v>0.02748064210889467</x:v>
      </x:c>
      <x:c r="AF126" s="101" t="n">
        <x:f>M126/M125-1</x:f>
        <x:v>0.010931442065653885</x:v>
      </x:c>
      <x:c r="AG126" s="101" t="n">
        <x:f>N126/N125-1</x:f>
        <x:v>-0.01038471199436275</x:v>
      </x:c>
      <x:c r="AH126" s="101" t="n">
        <x:f>O126/O125-1</x:f>
        <x:v>0.000114509128259499</x:v>
      </x:c>
      <x:c r="AI126" s="101" t="n">
        <x:f>P126/P125-1</x:f>
        <x:v>-0.0006258943425201391</x:v>
      </x:c>
      <x:c r="AJ126" s="101" t="n">
        <x:f>Q126/Q125-1</x:f>
        <x:v>0.011286779419095394</x:v>
      </x:c>
      <x:c r="AK126" s="101" t="n">
        <x:f>R126/R125-1</x:f>
        <x:v>-0.0007022632754614122</x:v>
      </x:c>
      <x:c r="AL126" s="101" t="n">
        <x:f>S126/S125-1</x:f>
        <x:v>-0.035037913157093925</x:v>
      </x:c>
      <x:c r="AM126" s="74"/>
      <x:c r="AN126" s="74"/>
    </x:row>
    <x:row r="127">
      <x:c r="A127" s="100" t="n">
        <x:v>46202</x:v>
      </x:c>
      <x:c r="B127" s="103" t="n">
        <x:v>739.1644897460938</x:v>
      </x:c>
      <x:c r="C127" s="103" t="n">
        <x:v>724.0800170898438</x:v>
      </x:c>
      <x:c r="D127" s="103" t="n">
        <x:v>298.1911926269531</x:v>
      </x:c>
      <x:c r="E127" s="103" t="n">
        <x:v>335.323974609375</x:v>
      </x:c>
      <x:c r="F127" s="103" t="n">
        <x:v>199.91790771484375</x:v>
      </x:c>
      <x:c r="G127" s="103" t="n">
        <x:v>194.7520751953125</x:v>
      </x:c>
      <x:c r="H127" s="103" t="n">
        <x:v>1145.1038818359375</x:v>
      </x:c>
      <x:c r="I127" s="103" t="n">
        <x:v>453.88238525390625</x:v>
      </x:c>
      <x:c r="J127" s="103" t="n">
        <x:v>1228.170166015625</x:v>
      </x:c>
      <x:c r="K127" s="103" t="n">
        <x:v>327.91278076171875</x:v>
      </x:c>
      <x:c r="L127" s="103" t="n">
        <x:v>82.15974426269531</x:v>
      </x:c>
      <x:c r="M127" s="103" t="n">
        <x:v>945.17724609375</x:v>
      </x:c>
      <x:c r="N127" s="103" t="n">
        <x:v>83.03329467773438</x:v>
      </x:c>
      <x:c r="O127" s="103" t="n">
        <x:v>86.44738006591797</x:v>
      </x:c>
      <x:c r="P127" s="103" t="n">
        <x:v>78.82405853271484</x:v>
      </x:c>
      <x:c r="Q127" s="103" t="n">
        <x:v>368.5799865722656</x:v>
      </x:c>
      <x:c r="R127" s="103" t="n">
        <x:v>28.3700008392334</x:v>
      </x:c>
      <x:c r="S127" s="103" t="n">
        <x:v>107.08000183105469</x:v>
      </x:c>
      <x:c r="T127" s="74"/>
      <x:c r="U127" s="101" t="n">
        <x:f>B127/B126-1</x:f>
        <x:v>0.01647481275894025</x:v>
      </x:c>
      <x:c r="V127" s="101" t="n">
        <x:f>C127/C126-1</x:f>
        <x:v>0.024854210883145544</x:v>
      </x:c>
      <x:c r="W127" s="101" t="n">
        <x:f>D127/D126-1</x:f>
        <x:v>-0.002868284833633994</x:v>
      </x:c>
      <x:c r="X127" s="101" t="n">
        <x:f>E127/E126-1</x:f>
        <x:v>0.03149758570203898</x:v>
      </x:c>
      <x:c r="Y127" s="101" t="n">
        <x:f>F127/F126-1</x:f>
        <x:v>0.0038982620720768857</x:v>
      </x:c>
      <x:c r="Z127" s="101" t="n">
        <x:f>G127/G126-1</x:f>
        <x:v>0.012673341139074923</x:v>
      </x:c>
      <x:c r="AA127" s="101" t="n">
        <x:f>H127/H126-1</x:f>
        <x:v>0.0114365859262604</x:v>
      </x:c>
      <x:c r="AB127" s="101" t="n">
        <x:f>I127/I126-1</x:f>
        <x:v>0.05261944294637977</x:v>
      </x:c>
      <x:c r="AC127" s="101" t="n">
        <x:f>J127/J126-1</x:f>
        <x:v>0.01805295829898479</x:v>
      </x:c>
      <x:c r="AD127" s="101" t="n">
        <x:f>K127/K126-1</x:f>
        <x:v>0.0010333563941116175</x:v>
      </x:c>
      <x:c r="AE127" s="101" t="n">
        <x:f>L127/L126-1</x:f>
        <x:v>0.000242145931237836</x:v>
      </x:c>
      <x:c r="AF127" s="101" t="n">
        <x:f>M127/M126-1</x:f>
        <x:v>-0.006151983212038914</x:v>
      </x:c>
      <x:c r="AG127" s="101" t="n">
        <x:f>N127/N126-1</x:f>
        <x:v>-0.004173592840961082</x:v>
      </x:c>
      <x:c r="AH127" s="101" t="n">
        <x:f>O127/O126-1</x:f>
        <x:v>0.001030110774013382</x:v>
      </x:c>
      <x:c r="AI127" s="101" t="n">
        <x:f>P127/P126-1</x:f>
        <x:v>0.0022547666055126037</x:v>
      </x:c>
      <x:c r="AJ127" s="101" t="n">
        <x:f>Q127/Q126-1</x:f>
        <x:v>-0.013516094115971211</x:v>
      </x:c>
      <x:c r="AK127" s="101" t="n">
        <x:f>R127/R126-1</x:f>
        <x:v>-0.003162271543724615</x:v>
      </x:c>
      <x:c r="AL127" s="101" t="n">
        <x:f>S127/S126-1</x:f>
        <x:v>0.015168737421318301</x:v>
      </x:c>
      <x:c r="AM127" s="74"/>
      <x:c r="AN127" s="74"/>
    </x:row>
    <x:row r="128">
      <x:c r="A128" s="100" t="n">
        <x:v>46203</x:v>
      </x:c>
      <x:c r="B128" s="103" t="n">
        <x:v>744.9202270507812</x:v>
      </x:c>
      <x:c r="C128" s="103" t="n">
        <x:v>736.4000244140625</x:v>
      </x:c>
      <x:c r="D128" s="103" t="n">
        <x:v>299.6673583984375</x:v>
      </x:c>
      <x:c r="E128" s="103" t="n">
        <x:v>342.14019775390625</x:v>
      </x:c>
      <x:c r="F128" s="103" t="n">
        <x:v>198.86293029785156</x:v>
      </x:c>
      <x:c r="G128" s="103" t="n">
        <x:v>199.86634826660156</x:v>
      </x:c>
      <x:c r="H128" s="103" t="n">
        <x:v>1154.112548828125</x:v>
      </x:c>
      <x:c r="I128" s="103" t="n">
        <x:v>476.2922668457031</x:v>
      </x:c>
      <x:c r="J128" s="103" t="n">
        <x:v>1197.7137451171875</x:v>
      </x:c>
      <x:c r="K128" s="103" t="n">
        <x:v>325.86199951171875</x:v>
      </x:c>
      <x:c r="L128" s="103" t="n">
        <x:v>80.78792572021484</x:v>
      </x:c>
      <x:c r="M128" s="103" t="n">
        <x:v>933.9849853515625</x:v>
      </x:c>
      <x:c r="N128" s="103" t="n">
        <x:v>82.16825866699219</x:v>
      </x:c>
      <x:c r="O128" s="103" t="n">
        <x:v>85.42918395996094</x:v>
      </x:c>
      <x:c r="P128" s="103" t="n">
        <x:v>78.78465270996094</x:v>
      </x:c>
      <x:c r="Q128" s="103" t="n">
        <x:v>368.3800048828125</x:v>
      </x:c>
      <x:c r="R128" s="103" t="n">
        <x:v>28.40999984741211</x:v>
      </x:c>
      <x:c r="S128" s="103" t="n">
        <x:v>106.44000244140625</x:v>
      </x:c>
      <x:c r="T128" s="74"/>
      <x:c r="U128" s="101" t="n">
        <x:f>B128/B127-1</x:f>
        <x:v>0.007786815227913024</x:v>
      </x:c>
      <x:c r="V128" s="101" t="n">
        <x:f>C128/C127-1</x:f>
        <x:v>0.017014704222517052</x:v>
      </x:c>
      <x:c r="W128" s="101" t="n">
        <x:f>D128/D127-1</x:f>
        <x:v>0.004950400306863223</x:v>
      </x:c>
      <x:c r="X128" s="101" t="n">
        <x:f>E128/E127-1</x:f>
        <x:v>0.020327276486781454</x:v>
      </x:c>
      <x:c r="Y128" s="101" t="n">
        <x:f>F128/F127-1</x:f>
        <x:v>-0.005277053111705121</x:v>
      </x:c>
      <x:c r="Z128" s="101" t="n">
        <x:f>G128/G127-1</x:f>
        <x:v>0.02626042914387461</x:v>
      </x:c>
      <x:c r="AA128" s="101" t="n">
        <x:f>H128/H127-1</x:f>
        <x:v>0.007867117678217905</x:v>
      </x:c>
      <x:c r="AB128" s="101" t="n">
        <x:f>I128/I127-1</x:f>
        <x:v>0.049373763600146336</x:v>
      </x:c>
      <x:c r="AC128" s="101" t="n">
        <x:f>J128/J127-1</x:f>
        <x:v>-0.024798209353385392</x:v>
      </x:c>
      <x:c r="AD128" s="101" t="n">
        <x:f>K128/K127-1</x:f>
        <x:v>-0.006254044887290422</x:v>
      </x:c>
      <x:c r="AE128" s="101" t="n">
        <x:f>L128/L127-1</x:f>
        <x:v>-0.016696967046224698</x:v>
      </x:c>
      <x:c r="AF128" s="101" t="n">
        <x:f>M128/M127-1</x:f>
        <x:v>-0.011841441156611787</x:v>
      </x:c>
      <x:c r="AG128" s="101" t="n">
        <x:f>N128/N127-1</x:f>
        <x:v>-0.010417941551031262</x:v>
      </x:c>
      <x:c r="AH128" s="101" t="n">
        <x:f>O128/O127-1</x:f>
        <x:v>-0.011778218208355562</x:v>
      </x:c>
      <x:c r="AI128" s="101" t="n">
        <x:f>P128/P127-1</x:f>
        <x:v>-0.0004999212611914716</x:v>
      </x:c>
      <x:c r="AJ128" s="101" t="n">
        <x:f>Q128/Q127-1</x:f>
        <x:v>-0.0005425733809176769</x:v>
      </x:c>
      <x:c r="AK128" s="101" t="n">
        <x:f>R128/R127-1</x:f>
        <x:v>0.0014099050756246623</x:v>
      </x:c>
      <x:c r="AL128" s="101" t="n">
        <x:f>S128/S127-1</x:f>
        <x:v>-0.005976833943822646</x:v>
      </x:c>
      <x:c r="AM128" s="74"/>
      <x:c r="AN128" s="74"/>
    </x:row>
    <x:row r="129">
      <x:c r="A129" s="100" t="n">
        <x:v>46204</x:v>
      </x:c>
      <x:c r="B129" s="103" t="n">
        <x:v>743.9127197265625</x:v>
      </x:c>
      <x:c r="C129" s="103" t="n">
        <x:v>725.1699829101562</x:v>
      </x:c>
      <x:c r="D129" s="103" t="n">
        <x:v>298.540283203125</x:v>
      </x:c>
      <x:c r="E129" s="103" t="n">
        <x:v>327.4398498535156</x:v>
      </x:c>
      <x:c r="F129" s="103" t="n">
        <x:v>194.5435028076172</x:v>
      </x:c>
      <x:c r="G129" s="103" t="n">
        <x:v>197.35916137695312</x:v>
      </x:c>
      <x:c r="H129" s="103" t="n">
        <x:v>1032.121337890625</x:v>
      </x:c>
      <x:c r="I129" s="103" t="n">
        <x:v>443.0414733886719</x:v>
      </x:c>
      <x:c r="J129" s="103" t="n">
        <x:v>1190.03466796875</x:v>
      </x:c>
      <x:c r="K129" s="103" t="n">
        <x:v>332.5718078613281</x:v>
      </x:c>
      <x:c r="L129" s="103" t="n">
        <x:v>80.80780792236328</x:v>
      </x:c>
      <x:c r="M129" s="103" t="n">
        <x:v>923.2021484375</x:v>
      </x:c>
      <x:c r="N129" s="103" t="n">
        <x:v>85.44942474365234</x:v>
      </x:c>
      <x:c r="O129" s="103" t="n">
        <x:v>84.85173034667969</x:v>
      </x:c>
      <x:c r="P129" s="103" t="n">
        <x:v>78.77375793457031</x:v>
      </x:c>
      <x:c r="Q129" s="103" t="n">
        <x:v>370.6000061035156</x:v>
      </x:c>
      <x:c r="R129" s="103" t="n">
        <x:v>28.489999771118164</x:v>
      </x:c>
      <x:c r="S129" s="103" t="n">
        <x:v>103.2699966430664</x:v>
      </x:c>
      <x:c r="T129" s="74"/>
      <x:c r="U129" s="101" t="n">
        <x:f>B129/B128-1</x:f>
        <x:v>-0.0013525036475483532</x:v>
      </x:c>
      <x:c r="V129" s="101" t="n">
        <x:f>C129/C128-1</x:f>
        <x:v>-0.015249920059198452</x:v>
      </x:c>
      <x:c r="W129" s="101" t="n">
        <x:f>D129/D128-1</x:f>
        <x:v>-0.0037610876317530906</x:v>
      </x:c>
      <x:c r="X129" s="101" t="n">
        <x:f>E129/E128-1</x:f>
        <x:v>-0.04296586018508197</x:v>
      </x:c>
      <x:c r="Y129" s="101" t="n">
        <x:f>F129/F128-1</x:f>
        <x:v>-0.021720626784312413</x:v>
      </x:c>
      <x:c r="Z129" s="101" t="n">
        <x:f>G129/G128-1</x:f>
        <x:v>-0.012544317296997454</x:v>
      </x:c>
      <x:c r="AA129" s="101" t="n">
        <x:f>H129/H128-1</x:f>
        <x:v>-0.10570131228654323</x:v>
      </x:c>
      <x:c r="AB129" s="101" t="n">
        <x:f>I129/I128-1</x:f>
        <x:v>-0.0698117432752755</x:v>
      </x:c>
      <x:c r="AC129" s="101" t="n">
        <x:f>J129/J128-1</x:f>
        <x:v>-0.006411446123703035</x:v>
      </x:c>
      <x:c r="AD129" s="101" t="n">
        <x:f>K129/K128-1</x:f>
        <x:v>0.020590950646787842</x:v>
      </x:c>
      <x:c r="AE129" s="101" t="n">
        <x:f>L129/L128-1</x:f>
        <x:v>0.0002461036345615675</x:v>
      </x:c>
      <x:c r="AF129" s="101" t="n">
        <x:f>M129/M128-1</x:f>
        <x:v>-0.011544978862806587</x:v>
      </x:c>
      <x:c r="AG129" s="101" t="n">
        <x:f>N129/N128-1</x:f>
        <x:v>0.03993228200147114</x:v>
      </x:c>
      <x:c r="AH129" s="101" t="n">
        <x:f>O129/O128-1</x:f>
        <x:v>-0.006759441990595305</x:v>
      </x:c>
      <x:c r="AI129" s="101" t="n">
        <x:f>P129/P128-1</x:f>
        <x:v>-0.0001382855037862507</x:v>
      </x:c>
      <x:c r="AJ129" s="101" t="n">
        <x:f>Q129/Q128-1</x:f>
        <x:v>0.006026389031102086</x:v>
      </x:c>
      <x:c r="AK129" s="101" t="n">
        <x:f>R129/R128-1</x:f>
        <x:v>0.0028159072205464764</x:v>
      </x:c>
      <x:c r="AL129" s="101" t="n">
        <x:f>S129/S128-1</x:f>
        <x:v>-0.029782090620346313</x:v>
      </x:c>
      <x:c r="AM129" s="74"/>
      <x:c r="AN129" s="74"/>
    </x:row>
    <x:row r="130">
      <x:c r="A130" s="100" t="n">
        <x:v>46205</x:v>
      </x:c>
      <x:c r="B130" s="103" t="n">
        <x:v>742.9351806640625</x:v>
      </x:c>
      <x:c r="C130" s="103" t="n">
        <x:v>712.5999755859375</x:v>
      </x:c>
      <x:c r="D130" s="103" t="n">
        <x:v>296.8048095703125</x:v>
      </x:c>
      <x:c r="E130" s="103" t="n">
        <x:v>315.89312744140625</x:v>
      </x:c>
      <x:c r="F130" s="103" t="n">
        <x:v>192.05535888671875</x:v>
      </x:c>
      <x:c r="G130" s="103" t="n">
        <x:v>194.61224365234375</x:v>
      </x:c>
      <x:c r="H130" s="103" t="n">
        <x:v>975.4099731445312</x:v>
      </x:c>
      <x:c r="I130" s="103" t="n">
        <x:v>432.9983825683594</x:v>
      </x:c>
      <x:c r="J130" s="103" t="n">
        <x:v>1212.1729736328125</x:v>
      </x:c>
      <x:c r="K130" s="103" t="n">
        <x:v>332.9700012207031</x:v>
      </x:c>
      <x:c r="L130" s="103" t="n">
        <x:v>83.64089965820312</x:v>
      </x:c>
      <x:c r="M130" s="103" t="n">
        <x:v>950.1593017578125</x:v>
      </x:c>
      <x:c r="N130" s="103" t="n">
        <x:v>85.0218734741211</x:v>
      </x:c>
      <x:c r="O130" s="103" t="n">
        <x:v>84.84181213378906</x:v>
      </x:c>
      <x:c r="P130" s="103" t="n">
        <x:v>78.89253234863281</x:v>
      </x:c>
      <x:c r="Q130" s="103" t="n">
        <x:v>378.1300048828125</x:v>
      </x:c>
      <x:c r="R130" s="103" t="n">
        <x:v>28.34000015258789</x:v>
      </x:c>
      <x:c r="S130" s="103" t="n">
        <x:v>103.9800033569336</x:v>
      </x:c>
      <x:c r="T130" s="74"/>
      <x:c r="U130" s="101" t="n">
        <x:f>B130/B129-1</x:f>
        <x:v>-0.0013140507435593918</x:v>
      </x:c>
      <x:c r="V130" s="101" t="n">
        <x:f>C130/C129-1</x:f>
        <x:v>-0.017333877050142776</x:v>
      </x:c>
      <x:c r="W130" s="101" t="n">
        <x:f>D130/D129-1</x:f>
        <x:v>-0.005813197516234991</x:v>
      </x:c>
      <x:c r="X130" s="101" t="n">
        <x:f>E130/E129-1</x:f>
        <x:v>-0.035263644352619083</x:v>
      </x:c>
      <x:c r="Y130" s="101" t="n">
        <x:f>F130/F129-1</x:f>
        <x:v>-0.012789653136650592</x:v>
      </x:c>
      <x:c r="Z130" s="101" t="n">
        <x:f>G130/G129-1</x:f>
        <x:v>-0.01391836946126257</x:v>
      </x:c>
      <x:c r="AA130" s="101" t="n">
        <x:f>H130/H129-1</x:f>
        <x:v>-0.05494641246541454</x:v>
      </x:c>
      <x:c r="AB130" s="101" t="n">
        <x:f>I130/I129-1</x:f>
        <x:v>-0.02266851169371653</x:v>
      </x:c>
      <x:c r="AC130" s="101" t="n">
        <x:f>J130/J129-1</x:f>
        <x:v>0.018603076246383576</x:v>
      </x:c>
      <x:c r="AD130" s="101" t="n">
        <x:f>K130/K129-1</x:f>
        <x:v>0.001197315436734403</x:v>
      </x:c>
      <x:c r="AE130" s="101" t="n">
        <x:f>L130/L129-1</x:f>
        <x:v>0.03505962862600809</x:v>
      </x:c>
      <x:c r="AF130" s="101" t="n">
        <x:f>M130/M129-1</x:f>
        <x:v>0.029199621519443886</x:v>
      </x:c>
      <x:c r="AG130" s="101" t="n">
        <x:f>N130/N129-1</x:f>
        <x:v>-0.005003559366419386</x:v>
      </x:c>
      <x:c r="AH130" s="101" t="n">
        <x:f>O130/O129-1</x:f>
        <x:v>-0.00011688875229887152</x:v>
      </x:c>
      <x:c r="AI130" s="101" t="n">
        <x:f>P130/P129-1</x:f>
        <x:v>0.0015077916450445539</x:v>
      </x:c>
      <x:c r="AJ130" s="101" t="n">
        <x:f>Q130/Q129-1</x:f>
        <x:v>0.020318398961908235</x:v>
      </x:c>
      <x:c r="AK130" s="101" t="n">
        <x:f>R130/R129-1</x:f>
        <x:v>-0.005264991917702133</x:v>
      </x:c>
      <x:c r="AL130" s="101" t="n">
        <x:f>S130/S129-1</x:f>
        <x:v>0.0068752467991375354</x:v>
      </x:c>
      <x:c r="AM130" s="74"/>
      <x:c r="AN130" s="74"/>
    </x:row>
    <x:row r="131">
      <x:c r="A131" s="100" t="n">
        <x:v>46209</x:v>
      </x:c>
      <x:c r="B131" s="103" t="n">
        <x:v>749.4190673828125</x:v>
      </x:c>
      <x:c r="C131" s="103" t="n">
        <x:v>722.8200073242188</x:v>
      </x:c>
      <x:c r="D131" s="103" t="n">
        <x:v>298.1213684082031</x:v>
      </x:c>
      <x:c r="E131" s="103" t="n">
        <x:v>321.0627136230469</x:v>
      </x:c>
      <x:c r="F131" s="103" t="n">
        <x:v>193.08047485351562</x:v>
      </x:c>
      <x:c r="G131" s="103" t="n">
        <x:v>195.33143615722656</x:v>
      </x:c>
      <x:c r="H131" s="103" t="n">
        <x:v>984.75</x:v>
      </x:c>
      <x:c r="I131" s="103" t="n">
        <x:v>450.58123779296875</x:v>
      </x:c>
      <x:c r="J131" s="103" t="n">
        <x:v>1198.3428955078125</x:v>
      </x:c>
      <x:c r="K131" s="103" t="n">
        <x:v>337.7200012207031</x:v>
      </x:c>
      <x:c r="L131" s="103" t="n">
        <x:v>82.46790313720703</x:v>
      </x:c>
      <x:c r="M131" s="103" t="n">
        <x:v>948.7415771484375</x:v>
      </x:c>
      <x:c r="N131" s="103" t="n">
        <x:v>86.95079803466797</x:v>
      </x:c>
      <x:c r="O131" s="103" t="n">
        <x:v>84.78227996826172</x:v>
      </x:c>
      <x:c r="P131" s="103" t="n">
        <x:v>79.05089569091797</x:v>
      </x:c>
      <x:c r="Q131" s="103" t="n">
        <x:v>382.1300048828125</x:v>
      </x:c>
      <x:c r="R131" s="103" t="n">
        <x:v>28.31999969482422</x:v>
      </x:c>
      <x:c r="S131" s="103" t="n">
        <x:v>104.3499984741211</x:v>
      </x:c>
      <x:c r="T131" s="74"/>
      <x:c r="U131" s="101" t="n">
        <x:f>B131/B130-1</x:f>
        <x:v>0.008727392224116226</x:v>
      </x:c>
      <x:c r="V131" s="101" t="n">
        <x:f>C131/C130-1</x:f>
        <x:v>0.014341891788415717</x:v>
      </x:c>
      <x:c r="W131" s="101" t="n">
        <x:f>D131/D130-1</x:f>
        <x:v>0.0044357732605364575</x:v>
      </x:c>
      <x:c r="X131" s="101" t="n">
        <x:f>E131/E130-1</x:f>
        <x:v>0.016364984650068193</x:v>
      </x:c>
      <x:c r="Y131" s="101" t="n">
        <x:f>F131/F130-1</x:f>
        <x:v>0.005337606681423246</x:v>
      </x:c>
      <x:c r="Z131" s="101" t="n">
        <x:f>G131/G130-1</x:f>
        <x:v>0.003695515201847188</x:v>
      </x:c>
      <x:c r="AA131" s="101" t="n">
        <x:f>H131/H130-1</x:f>
        <x:v>0.009575488371682761</x:v>
      </x:c>
      <x:c r="AB131" s="101" t="n">
        <x:f>I131/I130-1</x:f>
        <x:v>0.04060720763046621</x:v>
      </x:c>
      <x:c r="AC131" s="101" t="n">
        <x:f>J131/J130-1</x:f>
        <x:v>-0.011409327237805078</x:v>
      </x:c>
      <x:c r="AD131" s="101" t="n">
        <x:f>K131/K130-1</x:f>
        <x:v>0.014265549396600186</x:v>
      </x:c>
      <x:c r="AE131" s="101" t="n">
        <x:f>L131/L130-1</x:f>
        <x:v>-0.014024197800233118</x:v>
      </x:c>
      <x:c r="AF131" s="101" t="n">
        <x:f>M131/M130-1</x:f>
        <x:v>-0.001492091491134384</x:v>
      </x:c>
      <x:c r="AG131" s="101" t="n">
        <x:f>N131/N130-1</x:f>
        <x:v>0.022687391864329998</x:v>
      </x:c>
      <x:c r="AH131" s="101" t="n">
        <x:f>O131/O130-1</x:f>
        <x:v>-0.0007016842760674269</x:v>
      </x:c>
      <x:c r="AI131" s="101" t="n">
        <x:f>P131/P130-1</x:f>
        <x:v>0.002007329940751923</x:v>
      </x:c>
      <x:c r="AJ131" s="101" t="n">
        <x:f>Q131/Q130-1</x:f>
        <x:v>0.01057837238078907</x:v>
      </x:c>
      <x:c r="AK131" s="101" t="n">
        <x:f>R131/R130-1</x:f>
        <x:v>-0.0007057324508110696</x:v>
      </x:c>
      <x:c r="AL131" s="101" t="n">
        <x:f>S131/S130-1</x:f>
        <x:v>0.0035583295368573076</x:v>
      </x:c>
      <x:c r="AM131" s="74"/>
      <x:c r="AN131" s="74"/>
    </x:row>
    <x:row r="132">
      <x:c r="A132" s="100" t="n">
        <x:v>46210</x:v>
      </x:c>
      <x:c r="B132" s="103" t="n">
        <x:v>745.85791015625</x:v>
      </x:c>
      <x:c r="C132" s="103" t="n">
        <x:v>709.4299926757812</x:v>
      </x:c>
      <x:c r="D132" s="103" t="n">
        <x:v>295.4184265136719</x:v>
      </x:c>
      <x:c r="E132" s="103" t="n">
        <x:v>311.8113708496094</x:v>
      </x:c>
      <x:c r="F132" s="103" t="n">
        <x:v>190.9605712890625</x:v>
      </x:c>
      <x:c r="G132" s="103" t="n">
        <x:v>196.7098846435547</x:v>
      </x:c>
      <x:c r="H132" s="103" t="n">
        <x:v>938.3800048828125</x:v>
      </x:c>
      <x:c r="I132" s="103" t="n">
        <x:v>431.41265869140625</x:v>
      </x:c>
      <x:c r="J132" s="103" t="n">
        <x:v>1233.7921142578125</x:v>
      </x:c>
      <x:c r="K132" s="103" t="n">
        <x:v>339.2200012207031</x:v>
      </x:c>
      <x:c r="L132" s="103" t="n">
        <x:v>83.55143737792969</x:v>
      </x:c>
      <x:c r="M132" s="103" t="n">
        <x:v>945.9959716796875</x:v>
      </x:c>
      <x:c r="N132" s="103" t="n">
        <x:v>86.68234252929688</x:v>
      </x:c>
      <x:c r="O132" s="103" t="n">
        <x:v>83.88932037353516</x:v>
      </x:c>
      <x:c r="P132" s="103" t="n">
        <x:v>78.94202423095703</x:v>
      </x:c>
      <x:c r="Q132" s="103" t="n">
        <x:v>377.489990234375</x:v>
      </x:c>
      <x:c r="R132" s="103" t="n">
        <x:v>28.399999618530273</x:v>
      </x:c>
      <x:c r="S132" s="103" t="n">
        <x:v>108.91999816894531</x:v>
      </x:c>
      <x:c r="T132" s="74"/>
      <x:c r="U132" s="101" t="n">
        <x:f>B132/B131-1</x:f>
        <x:v>-0.004751890339538711</x:v>
      </x:c>
      <x:c r="V132" s="101" t="n">
        <x:f>C132/C131-1</x:f>
        <x:v>-0.0185246873533641</x:v>
      </x:c>
      <x:c r="W132" s="101" t="n">
        <x:f>D132/D131-1</x:f>
        <x:v>-0.009066582207653884</x:v>
      </x:c>
      <x:c r="X132" s="101" t="n">
        <x:f>E132/E131-1</x:f>
        <x:v>-0.028814752946676014</x:v>
      </x:c>
      <x:c r="Y132" s="101" t="n">
        <x:f>F132/F131-1</x:f>
        <x:v>-0.010979378241437576</x:v>
      </x:c>
      <x:c r="Z132" s="101" t="n">
        <x:f>G132/G131-1</x:f>
        <x:v>0.007056972054506172</x:v>
      </x:c>
      <x:c r="AA132" s="101" t="n">
        <x:f>H132/H131-1</x:f>
        <x:v>-0.04708808846629853</x:v>
      </x:c>
      <x:c r="AB132" s="101" t="n">
        <x:f>I132/I131-1</x:f>
        <x:v>-0.042541893655967056</x:v>
      </x:c>
      <x:c r="AC132" s="101" t="n">
        <x:f>J132/J131-1</x:f>
        <x:v>0.029581865827291498</x:v>
      </x:c>
      <x:c r="AD132" s="101" t="n">
        <x:f>K132/K131-1</x:f>
        <x:v>0.004441549196311012</x:v>
      </x:c>
      <x:c r="AE132" s="101" t="n">
        <x:f>L132/L131-1</x:f>
        <x:v>0.013138860083782067</x:v>
      </x:c>
      <x:c r="AF132" s="101" t="n">
        <x:f>M132/M131-1</x:f>
        <x:v>-0.0028939444996205488</x:v>
      </x:c>
      <x:c r="AG132" s="101" t="n">
        <x:f>N132/N131-1</x:f>
        <x:v>-0.0030874415352007967</x:v>
      </x:c>
      <x:c r="AH132" s="101" t="n">
        <x:f>O132/O131-1</x:f>
        <x:v>-0.010532384774988857</x:v>
      </x:c>
      <x:c r="AI132" s="101" t="n">
        <x:f>P132/P131-1</x:f>
        <x:v>-0.0013772324653551493</x:v>
      </x:c>
      <x:c r="AJ132" s="101" t="n">
        <x:f>Q132/Q131-1</x:f>
        <x:v>-0.012142502784779907</x:v>
      </x:c>
      <x:c r="AK132" s="101" t="n">
        <x:f>R132/R131-1</x:f>
        <x:v>0.0028248560935075773</x:v>
      </x:c>
      <x:c r="AL132" s="101" t="n">
        <x:f>S132/S131-1</x:f>
        <x:v>0.04379491865500684</x:v>
      </x:c>
      <x:c r="AM132" s="74"/>
      <x:c r="AN132" s="74"/>
    </x:row>
    <x:row r="133">
      <x:c r="A133" s="100" t="n">
        <x:v>46211</x:v>
      </x:c>
      <x:c r="B133" s="103" t="n">
        <x:v>743.5536499023438</x:v>
      </x:c>
      <x:c r="C133" s="103" t="n">
        <x:v>711.4400024414062</x:v>
      </x:c>
      <x:c r="D133" s="103" t="n">
        <x:v>292.71551513671875</x:v>
      </x:c>
      <x:c r="E133" s="103" t="n">
        <x:v>314.2165222167969</x:v>
      </x:c>
      <x:c r="F133" s="103" t="n">
        <x:v>190.55252075195312</x:v>
      </x:c>
      <x:c r="G133" s="103" t="n">
        <x:v>203.891845703125</x:v>
      </x:c>
      <x:c r="H133" s="103" t="n">
        <x:v>948.7999877929688</x:v>
      </x:c>
      <x:c r="I133" s="103" t="n">
        <x:v>435.81085205078125</x:v>
      </x:c>
      <x:c r="J133" s="103" t="n">
        <x:v>1214.0902099609375</x:v>
      </x:c>
      <x:c r="K133" s="103" t="n">
        <x:v>330.6199951171875</x:v>
      </x:c>
      <x:c r="L133" s="103" t="n">
        <x:v>82.9052963256836</x:v>
      </x:c>
      <x:c r="M133" s="103" t="n">
        <x:v>951.6170043945312</x:v>
      </x:c>
      <x:c r="N133" s="103" t="n">
        <x:v>85.07158660888672</x:v>
      </x:c>
      <x:c r="O133" s="103" t="n">
        <x:v>83.7008056640625</x:v>
      </x:c>
      <x:c r="P133" s="103" t="n">
        <x:v>78.84304809570312</x:v>
      </x:c>
      <x:c r="Q133" s="103" t="n">
        <x:v>374.45001220703125</x:v>
      </x:c>
      <x:c r="R133" s="103" t="n">
        <x:v>28.360000610351562</x:v>
      </x:c>
      <x:c r="S133" s="103" t="n">
        <x:v>112.20999908447266</x:v>
      </x:c>
      <x:c r="T133" s="74"/>
      <x:c r="U133" s="101" t="n">
        <x:f>B133/B132-1</x:f>
        <x:v>-0.0030894091522385425</x:v>
      </x:c>
      <x:c r="V133" s="101" t="n">
        <x:f>C133/C132-1</x:f>
        <x:v>0.0028332742996159954</x:v>
      </x:c>
      <x:c r="W133" s="101" t="n">
        <x:f>D133/D132-1</x:f>
        <x:v>-0.009149433936301965</x:v>
      </x:c>
      <x:c r="X133" s="101" t="n">
        <x:f>E133/E132-1</x:f>
        <x:v>0.0077134819061730475</x:v>
      </x:c>
      <x:c r="Y133" s="101" t="n">
        <x:f>F133/F132-1</x:f>
        <x:v>-0.002136831359242697</x:v>
      </x:c>
      <x:c r="Z133" s="101" t="n">
        <x:f>G133/G132-1</x:f>
        <x:v>0.03651042281166639</x:v>
      </x:c>
      <x:c r="AA133" s="101" t="n">
        <x:f>H133/H132-1</x:f>
        <x:v>0.01110422521359844</x:v>
      </x:c>
      <x:c r="AB133" s="101" t="n">
        <x:f>I133/I132-1</x:f>
        <x:v>0.010194863944688048</x:v>
      </x:c>
      <x:c r="AC133" s="101" t="n">
        <x:f>J133/J132-1</x:f>
        <x:v>-0.015968576933827028</x:v>
      </x:c>
      <x:c r="AD133" s="101" t="n">
        <x:f>K133/K132-1</x:f>
        <x:v>-0.025352296658711193</x:v>
      </x:c>
      <x:c r="AE133" s="101" t="n">
        <x:f>L133/L132-1</x:f>
        <x:v>-0.0077334522603530464</x:v>
      </x:c>
      <x:c r="AF133" s="101" t="n">
        <x:f>M133/M132-1</x:f>
        <x:v>0.005941920349685104</x:v>
      </x:c>
      <x:c r="AG133" s="101" t="n">
        <x:f>N133/N132-1</x:f>
        <x:v>-0.018582284158573104</x:v>
      </x:c>
      <x:c r="AH133" s="101" t="n">
        <x:f>O133/O132-1</x:f>
        <x:v>-0.0022471836538101586</x:v>
      </x:c>
      <x:c r="AI133" s="101" t="n">
        <x:f>P133/P132-1</x:f>
        <x:v>-0.0012537825856141493</x:v>
      </x:c>
      <x:c r="AJ133" s="101" t="n">
        <x:f>Q133/Q132-1</x:f>
        <x:v>-0.008053135463158334</x:v>
      </x:c>
      <x:c r="AK133" s="101" t="n">
        <x:f>R133/R132-1</x:f>
        <x:v>-0.001408415799858398</x:v>
      </x:c>
      <x:c r="AL133" s="101" t="n">
        <x:f>S133/S132-1</x:f>
        <x:v>0.030205664440282387</x:v>
      </x:c>
      <x:c r="AM133" s="74"/>
      <x:c r="AN133" s="74"/>
    </x:row>
    <x:row r="134">
      <x:c r="A134" s="100" t="n">
        <x:v>46212</x:v>
      </x:c>
      <x:c r="B134" s="103" t="n">
        <x:v>749.8480224609375</x:v>
      </x:c>
      <x:c r="C134" s="103" t="n">
        <x:v>723.280029296875</x:v>
      </x:c>
      <x:c r="D134" s="103" t="n">
        <x:v>296.4656982421875</x:v>
      </x:c>
      <x:c r="E134" s="103" t="n">
        <x:v>320.5537414550781</x:v>
      </x:c>
      <x:c r="F134" s="103" t="n">
        <x:v>194.17526245117188</x:v>
      </x:c>
      <x:c r="G134" s="103" t="n">
        <x:v>202.5533447265625</x:v>
      </x:c>
      <x:c r="H134" s="103" t="n">
        <x:v>991.6400146484375</x:v>
      </x:c>
      <x:c r="I134" s="103" t="n">
        <x:v>435.7908935546875</x:v>
      </x:c>
      <x:c r="J134" s="103" t="n">
        <x:v>1215.2086181640625</x:v>
      </x:c>
      <x:c r="K134" s="103" t="n">
        <x:v>335.4700012207031</x:v>
      </x:c>
      <x:c r="L134" s="103" t="n">
        <x:v>82.13985443115234</x:v>
      </x:c>
      <x:c r="M134" s="103" t="n">
        <x:v>911.520751953125</x:v>
      </x:c>
      <x:c r="N134" s="103" t="n">
        <x:v>86.41388702392578</x:v>
      </x:c>
      <x:c r="O134" s="103" t="n">
        <x:v>83.82978820800781</x:v>
      </x:c>
      <x:c r="P134" s="103" t="n">
        <x:v>78.93212127685547</x:v>
      </x:c>
      <x:c r="Q134" s="103" t="n">
        <x:v>378.17999267578125</x:v>
      </x:c>
      <x:c r="R134" s="103" t="n">
        <x:v>28.360000610351562</x:v>
      </x:c>
      <x:c r="S134" s="103" t="n">
        <x:v>109.01000213623047</x:v>
      </x:c>
      <x:c r="T134" s="74"/>
      <x:c r="U134" s="101" t="n">
        <x:f>B134/B133-1</x:f>
        <x:v>0.008465256756416295</x:v>
      </x:c>
      <x:c r="V134" s="101" t="n">
        <x:f>C134/C133-1</x:f>
        <x:v>0.01664234062582648</x:v>
      </x:c>
      <x:c r="W134" s="101" t="n">
        <x:f>D134/D133-1</x:f>
        <x:v>0.012811699112420305</x:v>
      </x:c>
      <x:c r="X134" s="101" t="n">
        <x:f>E134/E133-1</x:f>
        <x:v>0.020168319582853922</x:v>
      </x:c>
      <x:c r="Y134" s="101" t="n">
        <x:f>F134/F133-1</x:f>
        <x:v>0.019011775257145924</x:v>
      </x:c>
      <x:c r="Z134" s="101" t="n">
        <x:f>G134/G133-1</x:f>
        <x:v>-0.006564759723208469</x:v>
      </x:c>
      <x:c r="AA134" s="101" t="n">
        <x:f>H134/H133-1</x:f>
        <x:v>0.04515179954325266</x:v>
      </x:c>
      <x:c r="AB134" s="101" t="n">
        <x:f>I134/I133-1</x:f>
        <x:v>-0.00004579623476519412</x:v>
      </x:c>
      <x:c r="AC134" s="101" t="n">
        <x:f>J134/J133-1</x:f>
        <x:v>0.0009211903645618413</x:v>
      </x:c>
      <x:c r="AD134" s="101" t="n">
        <x:f>K134/K133-1</x:f>
        <x:v>0.01466942766663748</x:v>
      </x:c>
      <x:c r="AE134" s="101" t="n">
        <x:f>L134/L133-1</x:f>
        <x:v>-0.009232726115884105</x:v>
      </x:c>
      <x:c r="AF134" s="101" t="n">
        <x:f>M134/M133-1</x:f>
        <x:v>-0.04213486334969141</x:v>
      </x:c>
      <x:c r="AG134" s="101" t="n">
        <x:f>N134/N133-1</x:f>
        <x:v>0.015778481024578017</x:v>
      </x:c>
      <x:c r="AH134" s="101" t="n">
        <x:f>O134/O133-1</x:f>
        <x:v>0.0015409952499501056</x:v>
      </x:c>
      <x:c r="AI134" s="101" t="n">
        <x:f>P134/P133-1</x:f>
        <x:v>0.0011297531399880878</x:v>
      </x:c>
      <x:c r="AJ134" s="101" t="n">
        <x:f>Q134/Q133-1</x:f>
        <x:v>0.009961224054354512</x:v>
      </x:c>
      <x:c r="AK134" s="101" t="n">
        <x:f>R134/R133-1</x:f>
        <x:v>0</x:v>
      </x:c>
      <x:c r="AL134" s="101" t="n">
        <x:f>S134/S133-1</x:f>
        <x:v>-0.028517930437136907</x:v>
      </x:c>
      <x:c r="AM134" s="74"/>
      <x:c r="AN134" s="74"/>
    </x:row>
    <x:row r="135">
      <x:c r="A135" s="100" t="n">
        <x:v>46213</x:v>
      </x:c>
      <x:c r="B135" s="103" t="n">
        <x:v>753.0799560546875</x:v>
      </x:c>
      <x:c r="C135" s="103" t="n">
        <x:v>725.510009765625</x:v>
      </x:c>
      <x:c r="D135" s="103" t="n">
        <x:v>295.21893310546875</x:v>
      </x:c>
      <x:c r="E135" s="103" t="n">
        <x:v>321.1225891113281</x:v>
      </x:c>
      <x:c r="F135" s="103" t="n">
        <x:v>194.4439697265625</x:v>
      </x:c>
      <x:c r="G135" s="103" t="n">
        <x:v>210.72421264648438</x:v>
      </x:c>
      <x:c r="H135" s="103" t="n">
        <x:v>979.2999877929688</x:v>
      </x:c>
      <x:c r="I135" s="103" t="n">
        <x:v>432.9485168457031</x:v>
      </x:c>
      <x:c r="J135" s="103" t="n">
        <x:v>1186.879150390625</x:v>
      </x:c>
      <x:c r="K135" s="103" t="n">
        <x:v>336.4700012207031</x:v>
      </x:c>
      <x:c r="L135" s="103" t="n">
        <x:v>82.99475860595703</x:v>
      </x:c>
      <x:c r="M135" s="103" t="n">
        <x:v>914.7955322265625</x:v>
      </x:c>
      <x:c r="N135" s="103" t="n">
        <x:v>86.66246032714844</x:v>
      </x:c>
      <x:c r="O135" s="103" t="n">
        <x:v>83.80994415283203</x:v>
      </x:c>
      <x:c r="P135" s="103" t="n">
        <x:v>78.89253234863281</x:v>
      </x:c>
      <x:c r="Q135" s="103" t="n">
        <x:v>377.010009765625</x:v>
      </x:c>
      <x:c r="R135" s="103" t="n">
        <x:v>28.389999389648438</x:v>
      </x:c>
      <x:c r="S135" s="103" t="n">
        <x:v>108.69999694824219</x:v>
      </x:c>
      <x:c r="T135" s="74"/>
      <x:c r="U135" s="101" t="n">
        <x:f>B135/B134-1</x:f>
        <x:v>0.004310118179872147</x:v>
      </x:c>
      <x:c r="V135" s="101" t="n">
        <x:f>C135/C134-1</x:f>
        <x:v>0.0030831495111482976</x:v>
      </x:c>
      <x:c r="W135" s="101" t="n">
        <x:f>D135/D134-1</x:f>
        <x:v>-0.0042054279605063805</x:v>
      </x:c>
      <x:c r="X135" s="101" t="n">
        <x:f>E135/E134-1</x:f>
        <x:v>0.0017745781211844225</x:v>
      </x:c>
      <x:c r="Y135" s="101" t="n">
        <x:f>F135/F134-1</x:f>
        <x:v>0.0013838388680340596</x:v>
      </x:c>
      <x:c r="Z135" s="101" t="n">
        <x:f>G135/G134-1</x:f>
        <x:v>0.040339338414540515</x:v>
      </x:c>
      <x:c r="AA135" s="101" t="n">
        <x:f>H135/H134-1</x:f>
        <x:v>-0.012444059006476826</x:v>
      </x:c>
      <x:c r="AB135" s="101" t="n">
        <x:f>I135/I134-1</x:f>
        <x:v>-0.006522340762560419</x:v>
      </x:c>
      <x:c r="AC135" s="101" t="n">
        <x:f>J135/J134-1</x:f>
        <x:v>-0.023312431585810867</x:v>
      </x:c>
      <x:c r="AD135" s="101" t="n">
        <x:f>K135/K134-1</x:f>
        <x:v>0.002980892468361418</x:v>
      </x:c>
      <x:c r="AE135" s="101" t="n">
        <x:f>L135/L134-1</x:f>
        <x:v>0.010407909543122651</x:v>
      </x:c>
      <x:c r="AF135" s="101" t="n">
        <x:f>M135/M134-1</x:f>
        <x:v>0.0035926557529497583</x:v>
      </x:c>
      <x:c r="AG135" s="101" t="n">
        <x:f>N135/N134-1</x:f>
        <x:v>0.0028765434791033773</x:v>
      </x:c>
      <x:c r="AH135" s="101" t="n">
        <x:f>O135/O134-1</x:f>
        <x:v>-0.00023671842193540016</x:v>
      </x:c>
      <x:c r="AI135" s="101" t="n">
        <x:f>P135/P134-1</x:f>
        <x:v>-0.0005015566233650404</x:v>
      </x:c>
      <x:c r="AJ135" s="101" t="n">
        <x:f>Q135/Q134-1</x:f>
        <x:v>-0.003093719744077794</x:v>
      </x:c>
      <x:c r="AK135" s="101" t="n">
        <x:f>R135/R134-1</x:f>
        <x:v>0.0010577848607635776</x:v>
      </x:c>
      <x:c r="AL135" s="101" t="n">
        <x:f>S135/S134-1</x:f>
        <x:v>-0.002843823336512452</x:v>
      </x:c>
      <x:c r="AM135" s="74"/>
      <x:c r="AN135" s="74"/>
    </x:row>
    <x:row r="136">
      <x:c r="A136" s="100" t="n">
        <x:v>46216</x:v>
      </x:c>
      <x:c r="B136" s="103" t="n">
        <x:v>747.3142700195312</x:v>
      </x:c>
      <x:c r="C136" s="103" t="n">
        <x:v>711.739990234375</x:v>
      </x:c>
      <x:c r="D136" s="103" t="n">
        <x:v>292.71551513671875</x:v>
      </x:c>
      <x:c r="E136" s="103" t="n">
        <x:v>313.9969787597656</x:v>
      </x:c>
      <x:c r="F136" s="103" t="n">
        <x:v>192.86151123046875</x:v>
      </x:c>
      <x:c r="G136" s="103" t="n">
        <x:v>203.30250549316406</x:v>
      </x:c>
      <x:c r="H136" s="103" t="n">
        <x:v>937</x:v>
      </x:c>
      <x:c r="I136" s="103" t="n">
        <x:v>420.4520263671875</x:v>
      </x:c>
      <x:c r="J136" s="103" t="n">
        <x:v>1180.1788330078125</x:v>
      </x:c>
      <x:c r="K136" s="103" t="n">
        <x:v>334.5299987792969</x:v>
      </x:c>
      <x:c r="L136" s="103" t="n">
        <x:v>83.75025177001953</x:v>
      </x:c>
      <x:c r="M136" s="103" t="n">
        <x:v>924.9594116210938</x:v>
      </x:c>
      <x:c r="N136" s="103" t="n">
        <x:v>87.16954040527344</x:v>
      </x:c>
      <x:c r="O136" s="103" t="n">
        <x:v>83.31385040283203</x:v>
      </x:c>
      <x:c r="P136" s="103" t="n">
        <x:v>78.70447540283203</x:v>
      </x:c>
      <x:c r="Q136" s="103" t="n">
        <x:v>367.1300048828125</x:v>
      </x:c>
      <x:c r="R136" s="103" t="n">
        <x:v>28.5</x:v>
      </x:c>
      <x:c r="S136" s="103" t="n">
        <x:v>117.79000091552734</x:v>
      </x:c>
      <x:c r="T136" s="74"/>
      <x:c r="U136" s="101" t="n">
        <x:f>B136/B135-1</x:f>
        <x:v>-0.007656140611366324</x:v>
      </x:c>
      <x:c r="V136" s="101" t="n">
        <x:f>C136/C135-1</x:f>
        <x:v>-0.01897977883957569</x:v>
      </x:c>
      <x:c r="W136" s="101" t="n">
        <x:f>D136/D135-1</x:f>
        <x:v>-0.008479869303828269</x:v>
      </x:c>
      <x:c r="X136" s="101" t="n">
        <x:f>E136/E135-1</x:f>
        <x:v>-0.02218968890130668</x:v>
      </x:c>
      <x:c r="Y136" s="101" t="n">
        <x:f>F136/F135-1</x:f>
        <x:v>-0.008138377848997291</x:v>
      </x:c>
      <x:c r="Z136" s="101" t="n">
        <x:f>G136/G135-1</x:f>
        <x:v>-0.035220001821865354</x:v>
      </x:c>
      <x:c r="AA136" s="101" t="n">
        <x:f>H136/H135-1</x:f>
        <x:v>-0.04319410632108711</x:v>
      </x:c>
      <x:c r="AB136" s="101" t="n">
        <x:f>I136/I135-1</x:f>
        <x:v>-0.02886368700269548</x:v>
      </x:c>
      <x:c r="AC136" s="101" t="n">
        <x:f>J136/J135-1</x:f>
        <x:v>-0.005645324025287057</x:v>
      </x:c>
      <x:c r="AD136" s="101" t="n">
        <x:f>K136/K135-1</x:f>
        <x:v>-0.005765751580729228</x:v>
      </x:c>
      <x:c r="AE136" s="101" t="n">
        <x:f>L136/L135-1</x:f>
        <x:v>0.009102902119993317</x:v>
      </x:c>
      <x:c r="AF136" s="101" t="n">
        <x:f>M136/M135-1</x:f>
        <x:v>0.011110547697793072</x:v>
      </x:c>
      <x:c r="AG136" s="101" t="n">
        <x:f>N136/N135-1</x:f>
        <x:v>0.00585120796491112</x:v>
      </x:c>
      <x:c r="AH136" s="101" t="n">
        <x:f>O136/O135-1</x:f>
        <x:v>-0.005919270738271143</x:v>
      </x:c>
      <x:c r="AI136" s="101" t="n">
        <x:f>P136/P135-1</x:f>
        <x:v>-0.0023837103487784894</x:v>
      </x:c>
      <x:c r="AJ136" s="101" t="n">
        <x:f>Q136/Q135-1</x:f>
        <x:v>-0.02620621369961662</x:v>
      </x:c>
      <x:c r="AK136" s="101" t="n">
        <x:f>R136/R135-1</x:f>
        <x:v>0.0038746253158310484</x:v>
      </x:c>
      <x:c r="AL136" s="101" t="n">
        <x:f>S136/S135-1</x:f>
        <x:v>0.0836246938591303</x:v>
      </x:c>
      <x:c r="AM136" s="74"/>
      <x:c r="AN136" s="74"/>
    </x:row>
    <x:row r="137">
      <x:c r="A137" s="100" t="n">
        <x:v>46217</x:v>
      </x:c>
      <x:c r="B137" s="103" t="n">
        <x:v>749.9677124023438</x:v>
      </x:c>
      <x:c r="C137" s="103" t="n">
        <x:v>719.6900024414062</x:v>
      </x:c>
      <x:c r="D137" s="103" t="n">
        <x:v>293.7428283691406</x:v>
      </x:c>
      <x:c r="E137" s="103" t="n">
        <x:v>319.11663818359375</x:v>
      </x:c>
      <x:c r="F137" s="103" t="n">
        <x:v>194.3743133544922</x:v>
      </x:c>
      <x:c r="G137" s="103" t="n">
        <x:v>211.5632781982422</x:v>
      </x:c>
      <x:c r="H137" s="103" t="n">
        <x:v>983.1199951171875</x:v>
      </x:c>
      <x:c r="I137" s="103" t="n">
        <x:v>419.2652587890625</x:v>
      </x:c>
      <x:c r="J137" s="103" t="n">
        <x:v>1150.890869140625</x:v>
      </x:c>
      <x:c r="K137" s="103" t="n">
        <x:v>342.8900146484375</x:v>
      </x:c>
      <x:c r="L137" s="103" t="n">
        <x:v>82.58719635009766</x:v>
      </x:c>
      <x:c r="M137" s="103" t="n">
        <x:v>920.2868041992188</x:v>
      </x:c>
      <x:c r="N137" s="103" t="n">
        <x:v>84.80313110351562</x:v>
      </x:c>
      <x:c r="O137" s="103" t="n">
        <x:v>83.4229965209961</x:v>
      </x:c>
      <x:c r="P137" s="103" t="n">
        <x:v>78.86283874511719</x:v>
      </x:c>
      <x:c r="Q137" s="103" t="n">
        <x:v>372.1499938964844</x:v>
      </x:c>
      <x:c r="R137" s="103" t="n">
        <x:v>28.389999389648438</x:v>
      </x:c>
      <x:c r="S137" s="103" t="n">
        <x:v>120.16999816894531</x:v>
      </x:c>
      <x:c r="T137" s="74"/>
      <x:c r="U137" s="101" t="n">
        <x:f>B137/B136-1</x:f>
        <x:v>0.0035506379166867497</x:v>
      </x:c>
      <x:c r="V137" s="101" t="n">
        <x:f>C137/C136-1</x:f>
        <x:v>0.011169826504217273</x:v>
      </x:c>
      <x:c r="W137" s="101" t="n">
        <x:f>D137/D136-1</x:f>
        <x:v>0.0035095961071351933</x:v>
      </x:c>
      <x:c r="X137" s="101" t="n">
        <x:f>E137/E136-1</x:f>
        <x:v>0.016304804727898636</x:v>
      </x:c>
      <x:c r="Y137" s="101" t="n">
        <x:f>F137/F136-1</x:f>
        <x:v>0.00784398148895371</x:v>
      </x:c>
      <x:c r="Z137" s="101" t="n">
        <x:f>G137/G136-1</x:f>
        <x:v>0.04063291145890924</x:v>
      </x:c>
      <x:c r="AA137" s="101" t="n">
        <x:f>H137/H136-1</x:f>
        <x:v>0.04922091261172623</x:v>
      </x:c>
      <x:c r="AB137" s="101" t="n">
        <x:f>I137/I136-1</x:f>
        <x:v>-0.002822599259132974</x:v>
      </x:c>
      <x:c r="AC137" s="101" t="n">
        <x:f>J137/J136-1</x:f>
        <x:v>-0.024816547329987282</x:v>
      </x:c>
      <x:c r="AD137" s="101" t="n">
        <x:f>K137/K136-1</x:f>
        <x:v>0.02499033240560311</x:v>
      </x:c>
      <x:c r="AE137" s="101" t="n">
        <x:f>L137/L136-1</x:f>
        <x:v>-0.013887187146799929</x:v>
      </x:c>
      <x:c r="AF137" s="101" t="n">
        <x:f>M137/M136-1</x:f>
        <x:v>-0.005051689147835936</x:v>
      </x:c>
      <x:c r="AG137" s="101" t="n">
        <x:f>N137/N136-1</x:f>
        <x:v>-0.027147204066417796</x:v>
      </x:c>
      <x:c r="AH137" s="101" t="n">
        <x:f>O137/O136-1</x:f>
        <x:v>0.001310059703594657</x:v>
      </x:c>
      <x:c r="AI137" s="101" t="n">
        <x:f>P137/P136-1</x:f>
        <x:v>0.002012126266957681</x:v>
      </x:c>
      <x:c r="AJ137" s="101" t="n">
        <x:f>Q137/Q136-1</x:f>
        <x:v>0.013673600487310367</x:v>
      </x:c>
      <x:c r="AK137" s="101" t="n">
        <x:f>R137/R136-1</x:f>
        <x:v>-0.0038596705386513275</x:v>
      </x:c>
      <x:c r="AL137" s="101" t="n">
        <x:f>S137/S136-1</x:f>
        <x:v>0.0202054269031271</x:v>
      </x:c>
      <x:c r="AM137" s="74"/>
      <x:c r="AN137" s="74"/>
    </x:row>
    <x:row r="138">
      <x:c r="A138" s="100" t="n">
        <x:v>46218</x:v>
      </x:c>
      <x:c r="B138" s="103" t="n">
        <x:v>752.9403076171875</x:v>
      </x:c>
      <x:c r="C138" s="103" t="n">
        <x:v>717.739990234375</x:v>
      </x:c>
      <x:c r="D138" s="103" t="n">
        <x:v>294.99951171875</x:v>
      </x:c>
      <x:c r="E138" s="103" t="n">
        <x:v>312.0409240722656</x:v>
      </x:c>
      <x:c r="F138" s="103" t="n">
        <x:v>190.343505859375</x:v>
      </x:c>
      <x:c r="G138" s="103" t="n">
        <x:v>212.26248168945312</x:v>
      </x:c>
      <x:c r="H138" s="103" t="n">
        <x:v>904.280029296875</x:v>
      </x:c>
      <x:c r="I138" s="103" t="n">
        <x:v>418.357666015625</x:v>
      </x:c>
      <x:c r="J138" s="103" t="n">
        <x:v>1154.9749755859375</x:v>
      </x:c>
      <x:c r="K138" s="103" t="n">
        <x:v>346.9100036621094</x:v>
      </x:c>
      <x:c r="L138" s="103" t="n">
        <x:v>81.96092224121094</x:v>
      </x:c>
      <x:c r="M138" s="103" t="n">
        <x:v>915.0850830078125</x:v>
      </x:c>
      <x:c r="N138" s="103" t="n">
        <x:v>87.01045989990234</x:v>
      </x:c>
      <x:c r="O138" s="103" t="n">
        <x:v>83.58174133300781</x:v>
      </x:c>
      <x:c r="P138" s="103" t="n">
        <x:v>78.99150848388672</x:v>
      </x:c>
      <x:c r="Q138" s="103" t="n">
        <x:v>372.3500061035156</x:v>
      </x:c>
      <x:c r="R138" s="103" t="n">
        <x:v>28.25</x:v>
      </x:c>
      <x:c r="S138" s="103" t="n">
        <x:v>121.37999725341797</x:v>
      </x:c>
      <x:c r="T138" s="74"/>
      <x:c r="U138" s="101" t="n">
        <x:f>B138/B137-1</x:f>
        <x:v>0.003963630921285599</x:v>
      </x:c>
      <x:c r="V138" s="101" t="n">
        <x:f>C138/C137-1</x:f>
        <x:v>-0.002709516875899598</x:v>
      </x:c>
      <x:c r="W138" s="101" t="n">
        <x:f>D138/D137-1</x:f>
        <x:v>0.004278175425035835</x:v>
      </x:c>
      <x:c r="X138" s="101" t="n">
        <x:f>E138/E137-1</x:f>
        <x:v>-0.022172814778956607</x:v>
      </x:c>
      <x:c r="Y138" s="101" t="n">
        <x:f>F138/F137-1</x:f>
        <x:v>-0.020737346543140966</x:v>
      </x:c>
      <x:c r="Z138" s="101" t="n">
        <x:f>G138/G137-1</x:f>
        <x:v>0.00330493787563535</x:v>
      </x:c>
      <x:c r="AA138" s="101" t="n">
        <x:f>H138/H137-1</x:f>
        <x:v>-0.08019363476674568</x:v>
      </x:c>
      <x:c r="AB138" s="101" t="n">
        <x:f>I138/I137-1</x:f>
        <x:v>-0.0021647221047096377</x:v>
      </x:c>
      <x:c r="AC138" s="101" t="n">
        <x:f>J138/J137-1</x:f>
        <x:v>0.003548647882107403</x:v>
      </x:c>
      <x:c r="AD138" s="101" t="n">
        <x:f>K138/K137-1</x:f>
        <x:v>0.011723843920603993</x:v>
      </x:c>
      <x:c r="AE138" s="101" t="n">
        <x:f>L138/L137-1</x:f>
        <x:v>-0.007583186457037039</x:v>
      </x:c>
      <x:c r="AF138" s="101" t="n">
        <x:f>M138/M137-1</x:f>
        <x:v>-0.005652282709771694</x:v>
      </x:c>
      <x:c r="AG138" s="101" t="n">
        <x:f>N138/N137-1</x:f>
        <x:v>0.026028859638358437</x:v>
      </x:c>
      <x:c r="AH138" s="101" t="n">
        <x:f>O138/O137-1</x:f>
        <x:v>0.0019028903136051323</x:v>
      </x:c>
      <x:c r="AI138" s="101" t="n">
        <x:f>P138/P137-1</x:f>
        <x:v>0.0016315636213068974</x:v>
      </x:c>
      <x:c r="AJ138" s="101" t="n">
        <x:f>Q138/Q137-1</x:f>
        <x:v>0.0005374505181017231</x:v>
      </x:c>
      <x:c r="AK138" s="101" t="n">
        <x:f>R138/R137-1</x:f>
        <x:v>-0.004931292450097158</x:v>
      </x:c>
      <x:c r="AL138" s="101" t="n">
        <x:f>S138/S137-1</x:f>
        <x:v>0.010069061353995767</x:v>
      </x:c>
      <x:c r="AM138" s="74"/>
      <x:c r="AN138" s="74"/>
    </x:row>
    <x:row r="139">
      <x:c r="A139" s="100" t="n">
        <x:v>46219</x:v>
      </x:c>
      <x:c r="B139" s="103" t="n">
        <x:v>748.8604125976562</x:v>
      </x:c>
      <x:c r="C139" s="103" t="n">
        <x:v>705.9400024414062</x:v>
      </x:c>
      <x:c r="D139" s="103" t="n">
        <x:v>294.82000732421875</x:v>
      </x:c>
      <x:c r="E139" s="103" t="n">
        <x:v>302.7995300292969</x:v>
      </x:c>
      <x:c r="F139" s="103" t="n">
        <x:v>189.00985717773438</x:v>
      </x:c>
      <x:c r="G139" s="103" t="n">
        <x:v>207.16818237304688</x:v>
      </x:c>
      <x:c r="H139" s="103" t="n">
        <x:v>853.2000122070312</x:v>
      </x:c>
      <x:c r="I139" s="103" t="n">
        <x:v>408.6437072753906</x:v>
      </x:c>
      <x:c r="J139" s="103" t="n">
        <x:v>1167.4970703125</x:v>
      </x:c>
      <x:c r="K139" s="103" t="n">
        <x:v>343.1499938964844</x:v>
      </x:c>
      <x:c r="L139" s="103" t="n">
        <x:v>84.41627502441406</x:v>
      </x:c>
      <x:c r="M139" s="103" t="n">
        <x:v>944.0690307617188</x:v>
      </x:c>
      <x:c r="N139" s="103" t="n">
        <x:v>87.5672607421875</x:v>
      </x:c>
      <x:c r="O139" s="103" t="n">
        <x:v>83.55197143554688</x:v>
      </x:c>
      <x:c r="P139" s="103" t="n">
        <x:v>78.98161315917969</x:v>
      </x:c>
      <x:c r="Q139" s="103" t="n">
        <x:v>364.9599914550781</x:v>
      </x:c>
      <x:c r="R139" s="103" t="n">
        <x:v>28.34000015258789</x:v>
      </x:c>
      <x:c r="S139" s="103" t="n">
        <x:v>119.30000305175781</x:v>
      </x:c>
      <x:c r="T139" s="74"/>
      <x:c r="U139" s="101" t="n">
        <x:f>B139/B138-1</x:f>
        <x:v>-0.005418616825605738</x:v>
      </x:c>
      <x:c r="V139" s="101" t="n">
        <x:f>C139/C138-1</x:f>
        <x:v>-0.01644047698821338</x:v>
      </x:c>
      <x:c r="W139" s="101" t="n">
        <x:f>D139/D138-1</x:f>
        <x:v>-0.0006084904801550994</x:v>
      </x:c>
      <x:c r="X139" s="101" t="n">
        <x:f>E139/E138-1</x:f>
        <x:v>-0.02961596806715172</x:v>
      </x:c>
      <x:c r="Y139" s="101" t="n">
        <x:f>F139/F138-1</x:f>
        <x:v>-0.007006536291424226</x:v>
      </x:c>
      <x:c r="Z139" s="101" t="n">
        <x:f>G139/G138-1</x:f>
        <x:v>-0.023999998849817294</x:v>
      </x:c>
      <x:c r="AA139" s="101" t="n">
        <x:f>H139/H138-1</x:f>
        <x:v>-0.05648694589613035</x:v>
      </x:c>
      <x:c r="AB139" s="101" t="n">
        <x:f>I139/I138-1</x:f>
        <x:v>-0.023219267935851717</x:v>
      </x:c>
      <x:c r="AC139" s="101" t="n">
        <x:f>J139/J138-1</x:f>
        <x:v>0.010841875357697539</x:v>
      </x:c>
      <x:c r="AD139" s="101" t="n">
        <x:f>K139/K138-1</x:f>
        <x:v>-0.010838574056478478</x:v>
      </x:c>
      <x:c r="AE139" s="101" t="n">
        <x:f>L139/L138-1</x:f>
        <x:v>0.029957603160894353</x:v>
      </x:c>
      <x:c r="AF139" s="101" t="n">
        <x:f>M139/M138-1</x:f>
        <x:v>0.03167350041226591</x:v>
      </x:c>
      <x:c r="AG139" s="101" t="n">
        <x:f>N139/N138-1</x:f>
        <x:v>0.006399240308874399</x:v>
      </x:c>
      <x:c r="AH139" s="101" t="n">
        <x:f>O139/O138-1</x:f>
        <x:v>-0.00035617704281043494</x:v>
      </x:c>
      <x:c r="AI139" s="101" t="n">
        <x:f>P139/P138-1</x:f>
        <x:v>-0.0001252707398169406</x:v>
      </x:c>
      <x:c r="AJ139" s="101" t="n">
        <x:f>Q139/Q138-1</x:f>
        <x:v>-0.01984695723728025</x:v>
      </x:c>
      <x:c r="AK139" s="101" t="n">
        <x:f>R139/R138-1</x:f>
        <x:v>0.0031858461093059454</x:v>
      </x:c>
      <x:c r="AL139" s="101" t="n">
        <x:f>S139/S138-1</x:f>
        <x:v>-0.01713621888882999</x:v>
      </x:c>
      <x:c r="AM139" s="74"/>
      <x:c r="AN139" s="74"/>
    </x:row>
    <x:row r="140">
      <x:c r="A140" s="100" t="n">
        <x:v>46220</x:v>
      </x:c>
      <x:c r="B140" s="103" t="n">
        <x:v>741.4487915039062</x:v>
      </x:c>
      <x:c r="C140" s="103" t="n">
        <x:v>695.3300170898438</x:v>
      </x:c>
      <x:c r="D140" s="103" t="n">
        <x:v>293.2740478515625</x:v>
      </x:c>
      <x:c r="E140" s="103" t="n">
        <x:v>301.482177734375</x:v>
      </x:c>
      <x:c r="F140" s="103" t="n">
        <x:v>188.4525146484375</x:v>
      </x:c>
      <x:c r="G140" s="103" t="n">
        <x:v>202.58331298828125</x:v>
      </x:c>
      <x:c r="H140" s="103" t="n">
        <x:v>848.9500122070312</x:v>
      </x:c>
      <x:c r="I140" s="103" t="n">
        <x:v>397.30413818359375</x:v>
      </x:c>
      <x:c r="J140" s="103" t="n">
        <x:v>1177.4227294921875</x:v>
      </x:c>
      <x:c r="K140" s="103" t="n">
        <x:v>341.1000061035156</x:v>
      </x:c>
      <x:c r="L140" s="103" t="n">
        <x:v>81.07620239257812</x:v>
      </x:c>
      <x:c r="M140" s="103" t="n">
        <x:v>939.37646484375</x:v>
      </x:c>
      <x:c r="N140" s="103" t="n">
        <x:v>87.01045989990234</x:v>
      </x:c>
      <x:c r="O140" s="103" t="n">
        <x:v>83.85955047607422</x:v>
      </x:c>
      <x:c r="P140" s="103" t="n">
        <x:v>78.83314514160156</x:v>
      </x:c>
      <x:c r="Q140" s="103" t="n">
        <x:v>368.4100036621094</x:v>
      </x:c>
      <x:c r="R140" s="103" t="n">
        <x:v>28.329999923706055</x:v>
      </x:c>
      <x:c r="S140" s="103" t="n">
        <x:v>123.95999908447266</x:v>
      </x:c>
      <x:c r="T140" s="74"/>
      <x:c r="U140" s="101" t="n">
        <x:f>B140/B139-1</x:f>
        <x:v>-0.009897199757215702</x:v>
      </x:c>
      <x:c r="V140" s="101" t="n">
        <x:f>C140/C139-1</x:f>
        <x:v>-0.015029585113280453</x:v>
      </x:c>
      <x:c r="W140" s="101" t="n">
        <x:f>D140/D139-1</x:f>
        <x:v>-0.0052437400252695054</x:v>
      </x:c>
      <x:c r="X140" s="101" t="n">
        <x:f>E140/E139-1</x:f>
        <x:v>-0.0043505757581407956</x:v>
      </x:c>
      <x:c r="Y140" s="101" t="n">
        <x:f>F140/F139-1</x:f>
        <x:v>-0.0029487484812645848</x:v>
      </x:c>
      <x:c r="Z140" s="101" t="n">
        <x:f>G140/G139-1</x:f>
        <x:v>-0.0221311464542836</x:v>
      </x:c>
      <x:c r="AA140" s="101" t="n">
        <x:f>H140/H139-1</x:f>
        <x:v>-0.004981246998586264</x:v>
      </x:c>
      <x:c r="AB140" s="101" t="n">
        <x:f>I140/I139-1</x:f>
        <x:v>-0.02774928107275365</x:v>
      </x:c>
      <x:c r="AC140" s="101" t="n">
        <x:f>J140/J139-1</x:f>
        <x:v>0.008501656605468533</x:v>
      </x:c>
      <x:c r="AD140" s="101" t="n">
        <x:f>K140/K139-1</x:f>
        <x:v>-0.00597402835328964</x:v>
      </x:c>
      <x:c r="AE140" s="101" t="n">
        <x:f>L140/L139-1</x:f>
        <x:v>-0.03956669055664863</x:v>
      </x:c>
      <x:c r="AF140" s="101" t="n">
        <x:f>M140/M139-1</x:f>
        <x:v>-0.004970574995117216</x:v>
      </x:c>
      <x:c r="AG140" s="101" t="n">
        <x:f>N140/N139-1</x:f>
        <x:v>-0.006358550416741604</x:v>
      </x:c>
      <x:c r="AH140" s="101" t="n">
        <x:f>O140/O139-1</x:f>
        <x:v>0.003681290043103358</x:v>
      </x:c>
      <x:c r="AI140" s="101" t="n">
        <x:f>P140/P139-1</x:f>
        <x:v>-0.001879779503602963</x:v>
      </x:c>
      <x:c r="AJ140" s="101" t="n">
        <x:f>Q140/Q139-1</x:f>
        <x:v>0.009453124418586922</x:v>
      </x:c>
      <x:c r="AK140" s="101" t="n">
        <x:f>R140/R139-1</x:f>
        <x:v>-0.0003528662254055348</x:v>
      </x:c>
      <x:c r="AL140" s="101" t="n">
        <x:f>S140/S139-1</x:f>
        <x:v>0.039061156022712984</x:v>
      </x:c>
      <x:c r="AM140" s="74"/>
      <x:c r="AN140" s="74"/>
    </x:row>
    <x:row r="141">
      <x:c r="A141" s="100" t="n">
        <x:v>46223</x:v>
      </x:c>
      <x:c r="B141" s="103" t="n">
        <x:v>740.2518310546875</x:v>
      </x:c>
      <x:c r="C141" s="103" t="n">
        <x:v>696.0599975585938</x:v>
      </x:c>
      <x:c r="D141" s="103" t="n">
        <x:v>291.5485534667969</x:v>
      </x:c>
      <x:c r="E141" s="103" t="n">
        <x:v>302.0310974121094</x:v>
      </x:c>
      <x:c r="F141" s="103" t="n">
        <x:v>188.07431030273438</x:v>
      </x:c>
      <x:c r="G141" s="103" t="n">
        <x:v>203.05279541015625</x:v>
      </x:c>
      <x:c r="H141" s="103" t="n">
        <x:v>865.4600219726562</x:v>
      </x:c>
      <x:c r="I141" s="103" t="n">
        <x:v>401.2236328125</x:v>
      </x:c>
      <x:c r="J141" s="103" t="n">
        <x:v>1145.2589111328125</x:v>
      </x:c>
      <x:c r="K141" s="103" t="n">
        <x:v>338.8699951171875</x:v>
      </x:c>
      <x:c r="L141" s="103" t="n">
        <x:v>81.63288879394531</x:v>
      </x:c>
      <x:c r="M141" s="103" t="n">
        <x:v>934.3145141601562</x:v>
      </x:c>
      <x:c r="N141" s="103" t="n">
        <x:v>85.83719635009766</x:v>
      </x:c>
      <x:c r="O141" s="103" t="n">
        <x:v>83.2344741821289</x:v>
      </x:c>
      <x:c r="P141" s="103" t="n">
        <x:v>78.86283874511719</x:v>
      </x:c>
      <x:c r="Q141" s="103" t="n">
        <x:v>367.6000061035156</x:v>
      </x:c>
      <x:c r="R141" s="103" t="n">
        <x:v>28.389999389648438</x:v>
      </x:c>
      <x:c r="S141" s="103" t="n">
        <x:v>125.51000213623047</x:v>
      </x:c>
      <x:c r="T141" s="74"/>
      <x:c r="U141" s="101" t="n">
        <x:f>B141/B140-1</x:f>
        <x:v>-0.0016143534967409945</x:v>
      </x:c>
      <x:c r="V141" s="101" t="n">
        <x:f>C141/C140-1</x:f>
        <x:v>0.001049833101992581</x:v>
      </x:c>
      <x:c r="W141" s="101" t="n">
        <x:f>D141/D140-1</x:f>
        <x:v>-0.005883556343993179</x:v>
      </x:c>
      <x:c r="X141" s="101" t="n">
        <x:f>E141/E140-1</x:f>
        <x:v>0.001820736740922646</x:v>
      </x:c>
      <x:c r="Y141" s="101" t="n">
        <x:f>F141/F140-1</x:f>
        <x:v>-0.0020068946620780403</x:v>
      </x:c>
      <x:c r="Z141" s="101" t="n">
        <x:f>G141/G140-1</x:f>
        <x:v>0.002317478251045113</x:v>
      </x:c>
      <x:c r="AA141" s="101" t="n">
        <x:f>H141/H140-1</x:f>
        <x:v>0.019447564082959</x:v>
      </x:c>
      <x:c r="AB141" s="101" t="n">
        <x:f>I141/I140-1</x:f>
        <x:v>0.009865224779247228</x:v>
      </x:c>
      <x:c r="AC141" s="101" t="n">
        <x:f>J141/J140-1</x:f>
        <x:v>-0.027317137298043304</x:v>
      </x:c>
      <x:c r="AD141" s="101" t="n">
        <x:f>K141/K140-1</x:f>
        <x:v>-0.006537704328423155</x:v>
      </x:c>
      <x:c r="AE141" s="101" t="n">
        <x:f>L141/L140-1</x:f>
        <x:v>0.006866212093551871</x:v>
      </x:c>
      <x:c r="AF141" s="101" t="n">
        <x:f>M141/M140-1</x:f>
        <x:v>-0.005388628385996186</x:v>
      </x:c>
      <x:c r="AG141" s="101" t="n">
        <x:f>N141/N140-1</x:f>
        <x:v>-0.013484166744485937</x:v>
      </x:c>
      <x:c r="AH141" s="101" t="n">
        <x:f>O141/O140-1</x:f>
        <x:v>-0.00745384741984334</x:v>
      </x:c>
      <x:c r="AI141" s="101" t="n">
        <x:f>P141/P140-1</x:f>
        <x:v>0.0003766639458857579</x:v>
      </x:c>
      <x:c r="AJ141" s="101" t="n">
        <x:f>Q141/Q140-1</x:f>
        <x:v>-0.0021986307389650905</x:v>
      </x:c>
      <x:c r="AK141" s="101" t="n">
        <x:f>R141/R140-1</x:f>
        <x:v>0.002117877377478372</x:v>
      </x:c>
      <x:c r="AL141" s="101" t="n">
        <x:f>S141/S140-1</x:f>
        <x:v>0.012504058270455198</x:v>
      </x:c>
      <x:c r="AM141" s="74"/>
      <x:c r="AN141" s="74"/>
    </x:row>
    <x:row r="142">
      <x:c r="A142" s="100" t="n">
        <x:v>46224</x:v>
      </x:c>
      <x:c r="B142" s="103" t="n">
        <x:v>746.426513671875</x:v>
      </x:c>
      <x:c r="C142" s="103" t="n">
        <x:v>708.969970703125</x:v>
      </x:c>
      <x:c r="D142" s="103" t="n">
        <x:v>295.7675476074219</x:v>
      </x:c>
      <x:c r="E142" s="103" t="n">
        <x:v>313.8472595214844</x:v>
      </x:c>
      <x:c r="F142" s="103" t="n">
        <x:v>194.15536499023438</x:v>
      </x:c>
      <x:c r="G142" s="103" t="n">
        <x:v>207.0583038330078</x:v>
      </x:c>
      <x:c r="H142" s="103" t="n">
        <x:v>970.8200073242188</x:v>
      </x:c>
      <x:c r="I142" s="103" t="n">
        <x:v>423.47393798828125</x:v>
      </x:c>
      <x:c r="J142" s="103" t="n">
        <x:v>1173.7281494140625</x:v>
      </x:c>
      <x:c r="K142" s="103" t="n">
        <x:v>345.2300109863281</x:v>
      </x:c>
      <x:c r="L142" s="103" t="n">
        <x:v>81.48377990722656</x:v>
      </x:c>
      <x:c r="M142" s="103" t="n">
        <x:v>927.7449340820312</x:v>
      </x:c>
      <x:c r="N142" s="103" t="n">
        <x:v>87.23914337158203</x:v>
      </x:c>
      <x:c r="O142" s="103" t="n">
        <x:v>83.00627899169922</x:v>
      </x:c>
      <x:c r="P142" s="103" t="n">
        <x:v>78.83314514160156</x:v>
      </x:c>
      <x:c r="Q142" s="103" t="n">
        <x:v>374.80999755859375</x:v>
      </x:c>
      <x:c r="R142" s="103" t="n">
        <x:v>28.479999542236328</x:v>
      </x:c>
      <x:c r="S142" s="103" t="n">
        <x:v>128.85000610351562</x:v>
      </x:c>
      <x:c r="T142" s="74"/>
      <x:c r="U142" s="101" t="n">
        <x:f>B142/B141-1</x:f>
        <x:v>0.008341327043244195</x:v>
      </x:c>
      <x:c r="V142" s="101" t="n">
        <x:f>C142/C141-1</x:f>
        <x:v>0.018547213156642428</x:v>
      </x:c>
      <x:c r="W142" s="101" t="n">
        <x:f>D142/D141-1</x:f>
        <x:v>0.01447098293048299</x:v>
      </x:c>
      <x:c r="X142" s="101" t="n">
        <x:f>E142/E141-1</x:f>
        <x:v>0.03912233611247107</x:v>
      </x:c>
      <x:c r="Y142" s="101" t="n">
        <x:f>F142/F141-1</x:f>
        <x:v>0.032333255284635154</x:v>
      </x:c>
      <x:c r="Z142" s="101" t="n">
        <x:f>G142/G141-1</x:f>
        <x:v>0.019726438214064723</x:v>
      </x:c>
      <x:c r="AA142" s="101" t="n">
        <x:f>H142/H141-1</x:f>
        <x:v>0.1217387085210635</x:v>
      </x:c>
      <x:c r="AB142" s="101" t="n">
        <x:f>I142/I141-1</x:f>
        <x:v>0.055456118124974196</x:v>
      </x:c>
      <x:c r="AC142" s="101" t="n">
        <x:f>J142/J141-1</x:f>
        <x:v>0.02485834251496044</x:v>
      </x:c>
      <x:c r="AD142" s="101" t="n">
        <x:f>K142/K141-1</x:f>
        <x:v>0.018768306314465022</x:v>
      </x:c>
      <x:c r="AE142" s="101" t="n">
        <x:f>L142/L141-1</x:f>
        <x:v>-0.0018265785876465657</x:v>
      </x:c>
      <x:c r="AF142" s="101" t="n">
        <x:f>M142/M141-1</x:f>
        <x:v>-0.007031443885927802</x:v>
      </x:c>
      <x:c r="AG142" s="101" t="n">
        <x:f>N142/N141-1</x:f>
        <x:v>0.016332628290494977</x:v>
      </x:c>
      <x:c r="AH142" s="101" t="n">
        <x:f>O142/O141-1</x:f>
        <x:v>-0.002741594665815583</x:v>
      </x:c>
      <x:c r="AI142" s="101" t="n">
        <x:f>P142/P141-1</x:f>
        <x:v>-0.00037652212357708326</x:v>
      </x:c>
      <x:c r="AJ142" s="101" t="n">
        <x:f>Q142/Q141-1</x:f>
        <x:v>0.019613686984128575</x:v>
      </x:c>
      <x:c r="AK142" s="101" t="n">
        <x:f>R142/R141-1</x:f>
        <x:v>0.003170135770439897</x:v>
      </x:c>
      <x:c r="AL142" s="101" t="n">
        <x:f>S142/S141-1</x:f>
        <x:v>0.026611456540809098</x:v>
      </x:c>
      <x:c r="AM142" s="74"/>
      <x:c r="AN142" s="74"/>
    </x:row>
    <x:row r="143">
      <x:c r="A143" s="100" t="n">
        <x:v>46225</x:v>
      </x:c>
      <x:c r="B143" s="103" t="n">
        <x:v>745.55859375</x:v>
      </x:c>
      <x:c r="C143" s="103" t="n">
        <x:v>705.3499755859375</x:v>
      </x:c>
      <x:c r="D143" s="103" t="n">
        <x:v>293.0246887207031</x:v>
      </x:c>
      <x:c r="E143" s="103" t="n">
        <x:v>313.60772705078125</x:v>
      </x:c>
      <x:c r="F143" s="103" t="n">
        <x:v>194.56341552734375</x:v>
      </x:c>
      <x:c r="G143" s="103" t="n">
        <x:v>211.82298278808594</x:v>
      </x:c>
      <x:c r="H143" s="103" t="n">
        <x:v>959.47998046875</x:v>
      </x:c>
      <x:c r="I143" s="103" t="n">
        <x:v>420.0830383300781</x:v>
      </x:c>
      <x:c r="J143" s="103" t="n">
        <x:v>1161.3458251953125</x:v>
      </x:c>
      <x:c r="K143" s="103" t="n">
        <x:v>348.2099914550781</x:v>
      </x:c>
      <x:c r="L143" s="103" t="n">
        <x:v>81.71240997314453</x:v>
      </x:c>
      <x:c r="M143" s="103" t="n">
        <x:v>925.8380126953125</x:v>
      </x:c>
      <x:c r="N143" s="103" t="n">
        <x:v>85.92668151855469</x:v>
      </x:c>
      <x:c r="O143" s="103" t="n">
        <x:v>82.78799438476562</x:v>
      </x:c>
      <x:c r="P143" s="103" t="n">
        <x:v>78.70447540283203</x:v>
      </x:c>
      <x:c r="Q143" s="103" t="n">
        <x:v>379.1199951171875</x:v>
      </x:c>
      <x:c r="R143" s="103" t="n">
        <x:v>28.450000762939453</x:v>
      </x:c>
      <x:c r="S143" s="103" t="n">
        <x:v>131.67999267578125</x:v>
      </x:c>
      <x:c r="T143" s="74"/>
      <x:c r="U143" s="101" t="n">
        <x:f>B143/B142-1</x:f>
        <x:v>-0.001162766737217713</x:v>
      </x:c>
      <x:c r="V143" s="101" t="n">
        <x:f>C143/C142-1</x:f>
        <x:v>-0.005105992167196205</x:v>
      </x:c>
      <x:c r="W143" s="101" t="n">
        <x:f>D143/D142-1</x:f>
        <x:v>-0.009273697905354372</x:v>
      </x:c>
      <x:c r="X143" s="101" t="n">
        <x:f>E143/E142-1</x:f>
        <x:v>-0.000763213516881911</x:v>
      </x:c>
      <x:c r="Y143" s="101" t="n">
        <x:f>F143/F142-1</x:f>
        <x:v>0.002101670160543412</x:v>
      </x:c>
      <x:c r="Z143" s="101" t="n">
        <x:f>G143/G142-1</x:f>
        <x:v>0.023011291345846452</x:v>
      </x:c>
      <x:c r="AA143" s="101" t="n">
        <x:f>H143/H142-1</x:f>
        <x:v>-0.0116808746934709</x:v>
      </x:c>
      <x:c r="AB143" s="101" t="n">
        <x:f>I143/I142-1</x:f>
        <x:v>-0.00800733965899214</x:v>
      </x:c>
      <x:c r="AC143" s="101" t="n">
        <x:f>J143/J142-1</x:f>
        <x:v>-0.010549567397639237</x:v>
      </x:c>
      <x:c r="AD143" s="101" t="n">
        <x:f>K143/K142-1</x:f>
        <x:v>0.008631869692429461</x:v>
      </x:c>
      <x:c r="AE143" s="101" t="n">
        <x:f>L143/L142-1</x:f>
        <x:v>0.002805835298488546</x:v>
      </x:c>
      <x:c r="AF143" s="101" t="n">
        <x:f>M143/M142-1</x:f>
        <x:v>-0.002055437132195803</x:v>
      </x:c>
      <x:c r="AG143" s="101" t="n">
        <x:f>N143/N142-1</x:f>
        <x:v>-0.015044414723756616</x:v>
      </x:c>
      <x:c r="AH143" s="101" t="n">
        <x:f>O143/O142-1</x:f>
        <x:v>-0.002629736082440548</x:v>
      </x:c>
      <x:c r="AI143" s="101" t="n">
        <x:f>P143/P142-1</x:f>
        <x:v>-0.0016321781724984996</x:v>
      </x:c>
      <x:c r="AJ143" s="101" t="n">
        <x:f>Q143/Q142-1</x:f>
        <x:v>0.011499153135369422</x:v>
      </x:c>
      <x:c r="AK143" s="101" t="n">
        <x:f>R143/R142-1</x:f>
        <x:v>-0.0010533279416801156</x:v>
      </x:c>
      <x:c r="AL143" s="101" t="n">
        <x:f>S143/S142-1</x:f>
        <x:v>0.021963418224381526</x:v>
      </x:c>
      <x:c r="AM143" s="74"/>
      <x:c r="AN143" s="74"/>
    </x:row>
    <x:row r="144">
      <x:c r="A144" s="100" t="n">
        <x:v>46226</x:v>
      </x:c>
      <x:c r="B144" s="103" t="n">
        <x:v>736.3515014648438</x:v>
      </x:c>
      <x:c r="C144" s="103" t="n">
        <x:v>691.9600219726562</x:v>
      </x:c>
      <x:c r="D144" s="103" t="n">
        <x:v>291.3291015625</x:v>
      </x:c>
      <x:c r="E144" s="103" t="n">
        <x:v>313.3482666015625</x:v>
      </x:c>
      <x:c r="F144" s="103" t="n">
        <x:v>194.6728973388672</x:v>
      </x:c>
      <x:c r="G144" s="103" t="n">
        <x:v>208.5266571044922</x:v>
      </x:c>
      <x:c r="H144" s="103" t="n">
        <x:v>990.2100219726562</x:v>
      </x:c>
      <x:c r="I144" s="103" t="n">
        <x:v>414.46807861328125</x:v>
      </x:c>
      <x:c r="J144" s="103" t="n">
        <x:v>1184.173095703125</x:v>
      </x:c>
      <x:c r="K144" s="103" t="n">
        <x:v>349.8999938964844</x:v>
      </x:c>
      <x:c r="L144" s="103" t="n">
        <x:v>80.68852233886719</x:v>
      </x:c>
      <x:c r="M144" s="103" t="n">
        <x:v>924.5899658203125</x:v>
      </x:c>
      <x:c r="N144" s="103" t="n">
        <x:v>85.697998046875</x:v>
      </x:c>
      <x:c r="O144" s="103" t="n">
        <x:v>82.52009582519531</x:v>
      </x:c>
      <x:c r="P144" s="103" t="n">
        <x:v>78.4174575805664</x:v>
      </x:c>
      <x:c r="Q144" s="103" t="n">
        <x:v>371.5199890136719</x:v>
      </x:c>
      <x:c r="R144" s="103" t="n">
        <x:v>28.559999465942383</x:v>
      </x:c>
      <x:c r="S144" s="103" t="n">
        <x:v>139.49000549316406</x:v>
      </x:c>
      <x:c r="T144" s="74"/>
      <x:c r="U144" s="101" t="n">
        <x:f>B144/B143-1</x:f>
        <x:v>-0.012349253784127878</x:v>
      </x:c>
      <x:c r="V144" s="101" t="n">
        <x:f>C144/C143-1</x:f>
        <x:v>-0.01898341826999872</x:v>
      </x:c>
      <x:c r="W144" s="101" t="n">
        <x:f>D144/D143-1</x:f>
        <x:v>-0.005786499306955295</x:v>
      </x:c>
      <x:c r="X144" s="101" t="n">
        <x:f>E144/E143-1</x:f>
        <x:v>-0.0008273407407998201</x:v>
      </x:c>
      <x:c r="Y144" s="101" t="n">
        <x:f>F144/F143-1</x:f>
        <x:v>0.0005627050246146403</x:v>
      </x:c>
      <x:c r="Z144" s="101" t="n">
        <x:f>G144/G143-1</x:f>
        <x:v>-0.01556169986942113</x:v>
      </x:c>
      <x:c r="AA144" s="101" t="n">
        <x:f>H144/H143-1</x:f>
        <x:v>0.03202780894802326</x:v>
      </x:c>
      <x:c r="AB144" s="101" t="n">
        <x:f>I144/I143-1</x:f>
        <x:v>-0.013366309049557379</x:v>
      </x:c>
      <x:c r="AC144" s="101" t="n">
        <x:f>J144/J143-1</x:f>
        <x:v>0.019655876839246744</x:v>
      </x:c>
      <x:c r="AD144" s="101" t="n">
        <x:f>K144/K143-1</x:f>
        <x:v>0.004853400197806446</x:v>
      </x:c>
      <x:c r="AE144" s="101" t="n">
        <x:f>L144/L143-1</x:f>
        <x:v>-0.012530381059790763</x:v>
      </x:c>
      <x:c r="AF144" s="101" t="n">
        <x:f>M144/M143-1</x:f>
        <x:v>-0.0013480186143650652</x:v>
      </x:c>
      <x:c r="AG144" s="101" t="n">
        <x:f>N144/N143-1</x:f>
        <x:v>-0.0026613790692046058</x:v>
      </x:c>
      <x:c r="AH144" s="101" t="n">
        <x:f>O144/O143-1</x:f>
        <x:v>-0.0032359590489078327</x:v>
      </x:c>
      <x:c r="AI144" s="101" t="n">
        <x:f>P144/P143-1</x:f>
        <x:v>-0.0036467789258054495</x:v>
      </x:c>
      <x:c r="AJ144" s="101" t="n">
        <x:f>Q144/Q143-1</x:f>
        <x:v>-0.020046439653404247</x:v>
      </x:c>
      <x:c r="AK144" s="101" t="n">
        <x:f>R144/R143-1</x:f>
        <x:v>0.003866386645100528</x:v>
      </x:c>
      <x:c r="AL144" s="101" t="n">
        <x:f>S144/S143-1</x:f>
        <x:v>0.05931055021101339</x:v>
      </x:c>
      <x:c r="AM144" s="74"/>
      <x:c r="AN144" s="74"/>
    </x:row>
    <x:row r="145">
      <x:c r="A145" s="100" t="n">
        <x:v>46227</x:v>
      </x:c>
      <x:c r="B145" s="103" t="n">
        <x:v>737.099609375</x:v>
      </x:c>
      <x:c r="C145" s="103" t="n">
        <x:v>684.22998046875</x:v>
      </x:c>
      <x:c r="D145" s="103" t="n">
        <x:v>290.4115295410156</x:v>
      </x:c>
      <x:c r="E145" s="103" t="n">
        <x:v>305.7735595703125</x:v>
      </x:c>
      <x:c r="F145" s="103" t="n">
        <x:v>193.71743774414062</x:v>
      </x:c>
      <x:c r="G145" s="103" t="n">
        <x:v>206.6088104248047</x:v>
      </x:c>
      <x:c r="H145" s="103" t="n">
        <x:v>920.9500122070312</x:v>
      </x:c>
      <x:c r="I145" s="103" t="n">
        <x:v>402.3306579589844</x:v>
      </x:c>
      <x:c r="J145" s="103" t="n">
        <x:v>1194.318603515625</x:v>
      </x:c>
      <x:c r="K145" s="103" t="n">
        <x:v>353.2099914550781</x:v>
      </x:c>
      <x:c r="L145" s="103" t="n">
        <x:v>81.76211547851562</x:v>
      </x:c>
      <x:c r="M145" s="103" t="n">
        <x:v>935.030029296875</x:v>
      </x:c>
      <x:c r="N145" s="103" t="n">
        <x:v>85.81730651855469</x:v>
      </x:c>
      <x:c r="O145" s="103" t="n">
        <x:v>82.59947204589844</x:v>
      </x:c>
      <x:c r="P145" s="103" t="n">
        <x:v>78.4174575805664</x:v>
      </x:c>
      <x:c r="Q145" s="103" t="n">
        <x:v>371.8999938964844</x:v>
      </x:c>
      <x:c r="R145" s="103" t="n">
        <x:v>28.579999923706055</x:v>
      </x:c>
      <x:c r="S145" s="103" t="n">
        <x:v>136.69000244140625</x:v>
      </x:c>
      <x:c r="T145" s="74"/>
      <x:c r="U145" s="101" t="n">
        <x:f>B145/B144-1</x:f>
        <x:v>0.0010159657563921787</x:v>
      </x:c>
      <x:c r="V145" s="101" t="n">
        <x:f>C145/C144-1</x:f>
        <x:v>-0.011171225588826994</x:v>
      </x:c>
      <x:c r="W145" s="101" t="n">
        <x:f>D145/D144-1</x:f>
        <x:v>-0.0031496064641778343</x:v>
      </x:c>
      <x:c r="X145" s="101" t="n">
        <x:f>E145/E144-1</x:f>
        <x:v>-0.024173444817173984</x:v>
      </x:c>
      <x:c r="Y145" s="101" t="n">
        <x:f>F145/F144-1</x:f>
        <x:v>-0.004908025759042367</x:v>
      </x:c>
      <x:c r="Z145" s="101" t="n">
        <x:f>G145/G144-1</x:f>
        <x:v>-0.009197129548412897</x:v>
      </x:c>
      <x:c r="AA145" s="101" t="n">
        <x:f>H145/H144-1</x:f>
        <x:v>-0.06994476750260314</x:v>
      </x:c>
      <x:c r="AB145" s="101" t="n">
        <x:f>I145/I144-1</x:f>
        <x:v>-0.029284331606202363</x:v>
      </x:c>
      <x:c r="AC145" s="101" t="n">
        <x:f>J145/J144-1</x:f>
        <x:v>0.008567588513295865</x:v>
      </x:c>
      <x:c r="AD145" s="101" t="n">
        <x:f>K145/K144-1</x:f>
        <x:v>0.009459838857765135</x:v>
      </x:c>
      <x:c r="AE145" s="101" t="n">
        <x:f>L145/L144-1</x:f>
        <x:v>0.01330540092356225</x:v>
      </x:c>
      <x:c r="AF145" s="101" t="n">
        <x:f>M145/M144-1</x:f>
        <x:v>0.011291560434900427</x:v>
      </x:c>
      <x:c r="AG145" s="101" t="n">
        <x:f>N145/N144-1</x:f>
        <x:v>0.0013921967186960593</x:v>
      </x:c>
      <x:c r="AH145" s="101" t="n">
        <x:f>O145/O144-1</x:f>
        <x:v>0.0009619017029653953</x:v>
      </x:c>
      <x:c r="AI145" s="101" t="n">
        <x:f>P145/P144-1</x:f>
        <x:v>0</x:v>
      </x:c>
      <x:c r="AJ145" s="101" t="n">
        <x:f>Q145/Q144-1</x:f>
        <x:v>0.0010228383237773642</x:v>
      </x:c>
      <x:c r="AK145" s="101" t="n">
        <x:f>R145/R144-1</x:f>
        <x:v>0.0007002961532798224</x:v>
      </x:c>
      <x:c r="AL145" s="101" t="n">
        <x:f>S145/S144-1</x:f>
        <x:v>-0.020073144608880433</x:v>
      </x:c>
      <x:c r="AM145" s="74"/>
      <x:c r="AN145" s="74"/>
    </x:row>
    <x:row r="146">
      <x:c r="A146" s="100" t="n">
        <x:v>46230</x:v>
      </x:c>
      <x:c r="B146" s="103" t="n">
        <x:v>737.25927734375</x:v>
      </x:c>
      <x:c r="C146" s="103" t="n">
        <x:v>682.1199951171875</x:v>
      </x:c>
      <x:c r="D146" s="103" t="n">
        <x:v>292.14697265625</x:v>
      </x:c>
      <x:c r="E146" s="103" t="n">
        <x:v>301.7216796875</x:v>
      </x:c>
      <x:c r="F146" s="103" t="n">
        <x:v>194.4340362548828</x:v>
      </x:c>
      <x:c r="G146" s="103" t="n">
        <x:v>196.2903594970703</x:v>
      </x:c>
      <x:c r="H146" s="103" t="n">
        <x:v>900.2000122070312</x:v>
      </x:c>
      <x:c r="I146" s="103" t="n">
        <x:v>398.022216796875</x:v>
      </x:c>
      <x:c r="J146" s="103" t="n">
        <x:v>1195.81640625</x:v>
      </x:c>
      <x:c r="K146" s="103" t="n">
        <x:v>356.20001220703125</x:v>
      </x:c>
      <x:c r="L146" s="103" t="n">
        <x:v>83.57131958007812</x:v>
      </x:c>
      <x:c r="M146" s="103" t="n">
        <x:v>951.5800170898438</x:v>
      </x:c>
      <x:c r="N146" s="103" t="n">
        <x:v>86.7718276977539</x:v>
      </x:c>
      <x:c r="O146" s="103" t="n">
        <x:v>83.09556579589844</x:v>
      </x:c>
      <x:c r="P146" s="103" t="n">
        <x:v>78.45704650878906</x:v>
      </x:c>
      <x:c r="Q146" s="103" t="n">
        <x:v>374.6300048828125</x:v>
      </x:c>
      <x:c r="R146" s="103" t="n">
        <x:v>28.600000381469727</x:v>
      </x:c>
      <x:c r="S146" s="103" t="n">
        <x:v>124.76000213623047</x:v>
      </x:c>
      <x:c r="T146" s="74"/>
      <x:c r="U146" s="101" t="n">
        <x:f>B146/B145-1</x:f>
        <x:v>0.00021661654234961247</x:v>
      </x:c>
      <x:c r="V146" s="101" t="n">
        <x:f>C146/C145-1</x:f>
        <x:v>-0.003083737064717651</x:v>
      </x:c>
      <x:c r="W146" s="101" t="n">
        <x:f>D146/D145-1</x:f>
        <x:v>0.005975806532120709</x:v>
      </x:c>
      <x:c r="X146" s="101" t="n">
        <x:f>E146/E145-1</x:f>
        <x:v>-0.013251243464302176</x:v>
      </x:c>
      <x:c r="Y146" s="101" t="n">
        <x:f>F146/F145-1</x:f>
        <x:v>0.003699194657368121</x:v>
      </x:c>
      <x:c r="Z146" s="101" t="n">
        <x:f>G146/G145-1</x:f>
        <x:v>-0.049941969592287916</x:v>
      </x:c>
      <x:c r="AA146" s="101" t="n">
        <x:f>H146/H145-1</x:f>
        <x:v>-0.022531081736209768</x:v>
      </x:c>
      <x:c r="AB146" s="101" t="n">
        <x:f>I146/I145-1</x:f>
        <x:v>-0.010708707071854784</x:v>
      </x:c>
      <x:c r="AC146" s="101" t="n">
        <x:f>J146/J145-1</x:f>
        <x:v>0.0012541065089046732</x:v>
      </x:c>
      <x:c r="AD146" s="101" t="n">
        <x:f>K146/K145-1</x:f>
        <x:v>0.008465277948779049</x:v>
      </x:c>
      <x:c r="AE146" s="101" t="n">
        <x:f>L146/L145-1</x:f>
        <x:v>0.022127657668518763</x:v>
      </x:c>
      <x:c r="AF146" s="101" t="n">
        <x:f>M146/M145-1</x:f>
        <x:v>0.017699953236169463</x:v>
      </x:c>
      <x:c r="AG146" s="101" t="n">
        <x:f>N146/N145-1</x:f>
        <x:v>0.01112271193215375</x:v>
      </x:c>
      <x:c r="AH146" s="101" t="n">
        <x:f>O146/O145-1</x:f>
        <x:v>0.006006015991534719</x:v>
      </x:c>
      <x:c r="AI146" s="101" t="n">
        <x:f>P146/P145-1</x:f>
        <x:v>0.0005048484029461786</x:v>
      </x:c>
      <x:c r="AJ146" s="101" t="n">
        <x:f>Q146/Q145-1</x:f>
        <x:v>0.007340712640850455</x:v>
      </x:c>
      <x:c r="AK146" s="101" t="n">
        <x:f>R146/R145-1</x:f>
        <x:v>0.0006998060817726692</x:v>
      </x:c>
      <x:c r="AL146" s="101" t="n">
        <x:f>S146/S145-1</x:f>
        <x:v>-0.08727778251587726</x:v>
      </x:c>
      <x:c r="AM146" s="74"/>
      <x:c r="AN146" s="74"/>
    </x:row>
    <x:row r="147">
      <x:c r="A147" s="100" t="n">
        <x:v>46231</x:v>
      </x:c>
      <x:c r="B147" s="103" t="n">
        <x:v>739.0248413085938</x:v>
      </x:c>
      <x:c r="C147" s="103" t="n">
        <x:v>675.489990234375</x:v>
      </x:c>
      <x:c r="D147" s="103" t="n">
        <x:v>292.60577392578125</x:v>
      </x:c>
      <x:c r="E147" s="103" t="n">
        <x:v>291.7318420410156</x:v>
      </x:c>
      <x:c r="F147" s="103" t="n">
        <x:v>192.69232177734375</x:v>
      </x:c>
      <x:c r="G147" s="103" t="n">
        <x:v>196.789794921875</x:v>
      </x:c>
      <x:c r="H147" s="103" t="n">
        <x:v>820.530029296875</x:v>
      </x:c>
      <x:c r="I147" s="103" t="n">
        <x:v>391.2603454589844</x:v>
      </x:c>
      <x:c r="J147" s="103" t="n">
        <x:v>1218.913330078125</x:v>
      </x:c>
      <x:c r="K147" s="103" t="n">
        <x:v>357.30999755859375</x:v>
      </x:c>
      <x:c r="L147" s="103" t="n">
        <x:v>87.74639892578125</x:v>
      </x:c>
      <x:c r="M147" s="103" t="n">
        <x:v>966.5800170898438</x:v>
      </x:c>
      <x:c r="N147" s="103" t="n">
        <x:v>86.37411499023438</x:v>
      </x:c>
      <x:c r="O147" s="103" t="n">
        <x:v>83.58174133300781</x:v>
      </x:c>
      <x:c r="P147" s="103" t="n">
        <x:v>78.60549926757812</x:v>
      </x:c>
      <x:c r="Q147" s="103" t="n">
        <x:v>369.3699951171875</x:v>
      </x:c>
      <x:c r="R147" s="103" t="n">
        <x:v>28.579999923706055</x:v>
      </x:c>
      <x:c r="S147" s="103" t="n">
        <x:v>120.48999786376953</x:v>
      </x:c>
      <x:c r="T147" s="74"/>
      <x:c r="U147" s="101" t="n">
        <x:f>B147/B146-1</x:f>
        <x:v>0.0023947666975516757</x:v>
      </x:c>
      <x:c r="V147" s="101" t="n">
        <x:f>C147/C146-1</x:f>
        <x:v>-0.009719704641810822</x:v>
      </x:c>
      <x:c r="W147" s="101" t="n">
        <x:f>D147/D146-1</x:f>
        <x:v>0.001570446769856071</x:v>
      </x:c>
      <x:c r="X147" s="101" t="n">
        <x:f>E147/E146-1</x:f>
        <x:v>-0.0331094459530753</x:v>
      </x:c>
      <x:c r="Y147" s="101" t="n">
        <x:f>F147/F146-1</x:f>
        <x:v>-0.008957868236895816</x:v>
      </x:c>
      <x:c r="Z147" s="101" t="n">
        <x:f>G147/G146-1</x:f>
        <x:v>0.002544370625660486</x:v>
      </x:c>
      <x:c r="AA147" s="101" t="n">
        <x:f>H147/H146-1</x:f>
        <x:v>-0.08850253480315828</x:v>
      </x:c>
      <x:c r="AB147" s="101" t="n">
        <x:f>I147/I146-1</x:f>
        <x:v>-0.016988678150449688</x:v>
      </x:c>
      <x:c r="AC147" s="101" t="n">
        <x:f>J147/J146-1</x:f>
        <x:v>0.01931477416383287</x:v>
      </x:c>
      <x:c r="AD147" s="101" t="n">
        <x:f>K147/K146-1</x:f>
        <x:v>0.003116185607869415</x:v>
      </x:c>
      <x:c r="AE147" s="101" t="n">
        <x:f>L147/L146-1</x:f>
        <x:v>0.04995827954711851</x:v>
      </x:c>
      <x:c r="AF147" s="101" t="n">
        <x:f>M147/M146-1</x:f>
        <x:v>0.015763256615952903</x:v>
      </x:c>
      <x:c r="AG147" s="101" t="n">
        <x:f>N147/N146-1</x:f>
        <x:v>-0.004583431259565618</x:v>
      </x:c>
      <x:c r="AH147" s="101" t="n">
        <x:f>O147/O146-1</x:f>
        <x:v>0.005850800009034485</x:v>
      </x:c>
      <x:c r="AI147" s="101" t="n">
        <x:f>P147/P146-1</x:f>
        <x:v>0.0018921532914502048</x:v>
      </x:c>
      <x:c r="AJ147" s="101" t="n">
        <x:f>Q147/Q146-1</x:f>
        <x:v>-0.01404054586409964</x:v>
      </x:c>
      <x:c r="AK147" s="101" t="n">
        <x:f>R147/R146-1</x:f>
        <x:v>-0.0006993166956958952</x:v>
      </x:c>
      <x:c r="AL147" s="101" t="n">
        <x:f>S147/S146-1</x:f>
        <x:v>-0.03422574702907066</x:v>
      </x:c>
      <x:c r="AM147" s="74"/>
      <x:c r="AN147" s="74"/>
    </x:row>
    <x:row r="148">
      <x:c r="A148" s="100" t="n">
        <x:v>46232</x:v>
      </x:c>
      <x:c r="B148" s="103" t="n">
        <x:v>727.6531372070312</x:v>
      </x:c>
      <x:c r="C148" s="103" t="n">
        <x:v>661.72998046875</x:v>
      </x:c>
      <x:c r="D148" s="103" t="n">
        <x:v>287.81829833984375</x:v>
      </x:c>
      <x:c r="E148" s="103" t="n">
        <x:v>282.5403747558594</x:v>
      </x:c>
      <x:c r="F148" s="103" t="n">
        <x:v>187.27810668945312</x:v>
      </x:c>
      <x:c r="G148" s="103" t="n">
        <x:v>189.79762268066406</x:v>
      </x:c>
      <x:c r="H148" s="103" t="n">
        <x:v>739</x:v>
      </x:c>
      <x:c r="I148" s="103" t="n">
        <x:v>373.6675720214844</x:v>
      </x:c>
      <x:c r="J148" s="103" t="n">
        <x:v>1208.28857421875</x:v>
      </x:c>
      <x:c r="K148" s="103" t="n">
        <x:v>344.7099914550781</x:v>
      </x:c>
      <x:c r="L148" s="103" t="n">
        <x:v>88.55160522460938</x:v>
      </x:c>
      <x:c r="M148" s="103" t="n">
        <x:v>974.030029296875</x:v>
      </x:c>
      <x:c r="N148" s="103" t="n">
        <x:v>83.39124298095703</x:v>
      </x:c>
      <x:c r="O148" s="103" t="n">
        <x:v>82.20259857177734</x:v>
      </x:c>
      <x:c r="P148" s="103" t="n">
        <x:v>78.42735290527344</x:v>
      </x:c>
      <x:c r="Q148" s="103" t="n">
        <x:v>371.0799865722656</x:v>
      </x:c>
      <x:c r="R148" s="103" t="n">
        <x:v>28.420000076293945</x:v>
      </x:c>
      <x:c r="S148" s="103" t="n">
        <x:v>129.30999755859375</x:v>
      </x:c>
      <x:c r="T148" s="74"/>
      <x:c r="U148" s="101" t="n">
        <x:f>B148/B147-1</x:f>
        <x:v>-0.015387445003102407</x:v>
      </x:c>
      <x:c r="V148" s="101" t="n">
        <x:f>C148/C147-1</x:f>
        <x:v>-0.0203704125369063</x:v>
      </x:c>
      <x:c r="W148" s="101" t="n">
        <x:f>D148/D147-1</x:f>
        <x:v>-0.016361521243090094</x:v>
      </x:c>
      <x:c r="X148" s="101" t="n">
        <x:f>E148/E147-1</x:f>
        <x:v>-0.03150656171383581</x:v>
      </x:c>
      <x:c r="Y148" s="101" t="n">
        <x:f>F148/F147-1</x:f>
        <x:v>-0.02809772095717833</x:v>
      </x:c>
      <x:c r="Z148" s="101" t="n">
        <x:f>G148/G147-1</x:f>
        <x:v>-0.03553117296548236</x:v>
      </x:c>
      <x:c r="AA148" s="101" t="n">
        <x:f>H148/H147-1</x:f>
        <x:v>-0.09936263925250777</x:v>
      </x:c>
      <x:c r="AB148" s="101" t="n">
        <x:f>I148/I147-1</x:f>
        <x:v>-0.044964366161007296</x:v>
      </x:c>
      <x:c r="AC148" s="101" t="n">
        <x:f>J148/J147-1</x:f>
        <x:v>-0.008716580249962469</x:v>
      </x:c>
      <x:c r="AD148" s="101" t="n">
        <x:f>K148/K147-1</x:f>
        <x:v>-0.035263514006347974</x:v>
      </x:c>
      <x:c r="AE148" s="101" t="n">
        <x:f>L148/L147-1</x:f>
        <x:v>0.009176516742404273</x:v>
      </x:c>
      <x:c r="AF148" s="101" t="n">
        <x:f>M148/M147-1</x:f>
        <x:v>0.0077076000696367775</x:v>
      </x:c>
      <x:c r="AG148" s="101" t="n">
        <x:f>N148/N147-1</x:f>
        <x:v>-0.03453432790153155</x:v>
      </x:c>
      <x:c r="AH148" s="101" t="n">
        <x:f>O148/O147-1</x:f>
        <x:v>-0.016500526780552027</x:v>
      </x:c>
      <x:c r="AI148" s="101" t="n">
        <x:f>P148/P147-1</x:f>
        <x:v>-0.002266334594457131</x:v>
      </x:c>
      <x:c r="AJ148" s="101" t="n">
        <x:f>Q148/Q147-1</x:f>
        <x:v>0.004629481218515252</x:v>
      </x:c>
      <x:c r="AK148" s="101" t="n">
        <x:f>R148/R147-1</x:f>
        <x:v>-0.005598315179819013</x:v>
      </x:c>
      <x:c r="AL148" s="101" t="n">
        <x:f>S148/S147-1</x:f>
        <x:v>0.07320109429163102</x:v>
      </x:c>
      <x:c r="AM148" s="74"/>
      <x:c r="AN148" s="74"/>
    </x:row>
    <x:row r="149">
      <x:c r="A149" s="100" t="n">
        <x:v>46233</x:v>
      </x:c>
      <x:c r="B149" s="103" t="n">
        <x:v>739.852783203125</x:v>
      </x:c>
      <x:c r="C149" s="103" t="n">
        <x:v>683.5499877929688</x:v>
      </x:c>
      <x:c r="D149" s="103" t="n">
        <x:v>291.82781982421875</x:v>
      </x:c>
      <x:c r="E149" s="103" t="n">
        <x:v>298.1688537597656</x:v>
      </x:c>
      <x:c r="F149" s="103" t="n">
        <x:v>192.4136505126953</x:v>
      </x:c>
      <x:c r="G149" s="103" t="n">
        <x:v>194.82199096679688</x:v>
      </x:c>
      <x:c r="H149" s="103" t="n">
        <x:v>874.6599731445312</x:v>
      </x:c>
      <x:c r="I149" s="103" t="n">
        <x:v>402.2309265136719</x:v>
      </x:c>
      <x:c r="J149" s="103" t="n">
        <x:v>1153.3172607421875</x:v>
      </x:c>
      <x:c r="K149" s="103" t="n">
        <x:v>350.8500061035156</x:v>
      </x:c>
      <x:c r="L149" s="103" t="n">
        <x:v>87.96509552001953</x:v>
      </x:c>
      <x:c r="M149" s="103" t="n">
        <x:v>954.1699829101562</x:v>
      </x:c>
      <x:c r="N149" s="103" t="n">
        <x:v>84.94232940673828</x:v>
      </x:c>
      <x:c r="O149" s="103" t="n">
        <x:v>82.15299224853516</x:v>
      </x:c>
      <x:c r="P149" s="103" t="n">
        <x:v>78.65499877929688</x:v>
      </x:c>
      <x:c r="Q149" s="103" t="n">
        <x:v>377.1600036621094</x:v>
      </x:c>
      <x:c r="R149" s="103" t="n">
        <x:v>28.139999389648438</x:v>
      </x:c>
      <x:c r="S149" s="103" t="n">
        <x:v>127.4800033569336</x:v>
      </x:c>
      <x:c r="T149" s="74"/>
      <x:c r="U149" s="101" t="n">
        <x:f>B149/B148-1</x:f>
        <x:v>0.01676574369337569</x:v>
      </x:c>
      <x:c r="V149" s="101" t="n">
        <x:f>C149/C148-1</x:f>
        <x:v>0.032974185798204436</x:v>
      </x:c>
      <x:c r="W149" s="101" t="n">
        <x:f>D149/D148-1</x:f>
        <x:v>0.01393073862051919</x:v>
      </x:c>
      <x:c r="X149" s="101" t="n">
        <x:f>E149/E148-1</x:f>
        <x:v>0.05531414410209745</x:v>
      </x:c>
      <x:c r="Y149" s="101" t="n">
        <x:f>F149/F148-1</x:f>
        <x:v>0.02742201912452047</x:v>
      </x:c>
      <x:c r="Z149" s="101" t="n">
        <x:f>G149/G148-1</x:f>
        <x:v>0.0264722403535389</x:v>
      </x:c>
      <x:c r="AA149" s="101" t="n">
        <x:f>H149/H148-1</x:f>
        <x:v>0.1835723587882696</x:v>
      </x:c>
      <x:c r="AB149" s="101" t="n">
        <x:f>I149/I148-1</x:f>
        <x:v>0.07644054938367839</x:v>
      </x:c>
      <x:c r="AC149" s="101" t="n">
        <x:f>J149/J148-1</x:f>
        <x:v>-0.04549518604204761</x:v>
      </x:c>
      <x:c r="AD149" s="101" t="n">
        <x:f>K149/K148-1</x:f>
        <x:v>0.017812116853705096</x:v>
      </x:c>
      <x:c r="AE149" s="101" t="n">
        <x:f>L149/L148-1</x:f>
        <x:v>-0.006623366150191989</x:v>
      </x:c>
      <x:c r="AF149" s="101" t="n">
        <x:f>M149/M148-1</x:f>
        <x:v>-0.020389562733558853</x:v>
      </x:c>
      <x:c r="AG149" s="101" t="n">
        <x:f>N149/N148-1</x:f>
        <x:v>0.018600111598473745</x:v>
      </x:c>
      <x:c r="AH149" s="101" t="n">
        <x:f>O149/O148-1</x:f>
        <x:v>-0.000603464173932089</x:v>
      </x:c>
      <x:c r="AI149" s="101" t="n">
        <x:f>P149/P148-1</x:f>
        <x:v>0.002902633655102349</x:v>
      </x:c>
      <x:c r="AJ149" s="101" t="n">
        <x:f>Q149/Q148-1</x:f>
        <x:v>0.016384653740035837</x:v>
      </x:c>
      <x:c r="AK149" s="101" t="n">
        <x:f>R149/R148-1</x:f>
        <x:v>-0.009852240882964214</x:v>
      </x:c>
      <x:c r="AL149" s="101" t="n">
        <x:f>S149/S148-1</x:f>
        <x:v>-0.01415199316534621</x:v>
      </x:c>
      <x:c r="AM149" s="74"/>
      <x:c r="AN149" s="74"/>
    </x:row>
    <x:row r="150">
      <x:c r="A150" s="100" t="n">
        <x:v>46234</x:v>
      </x:c>
      <x:c r="B150" s="103" t="n">
        <x:v>745.1796264648438</x:v>
      </x:c>
      <x:c r="C150" s="103" t="n">
        <x:v>687.989990234375</x:v>
      </x:c>
      <x:c r="D150" s="103" t="n">
        <x:v>290.4414367675781</x:v>
      </x:c>
      <x:c r="E150" s="103" t="n">
        <x:v>298.9872131347656</x:v>
      </x:c>
      <x:c r="F150" s="103" t="n">
        <x:v>190.23402404785156</x:v>
      </x:c>
      <x:c r="G150" s="103" t="n">
        <x:v>200.52561950683594</x:v>
      </x:c>
      <x:c r="H150" s="103" t="n">
        <x:v>823.030029296875</x:v>
      </x:c>
      <x:c r="I150" s="103" t="n">
        <x:v>403.1684265136719</x:v>
      </x:c>
      <x:c r="J150" s="103" t="n">
        <x:v>1147.196044921875</x:v>
      </x:c>
      <x:c r="K150" s="103" t="n">
        <x:v>351.7900085449219</x:v>
      </x:c>
      <x:c r="L150" s="103" t="n">
        <x:v>87.0704345703125</x:v>
      </x:c>
      <x:c r="M150" s="103" t="n">
        <x:v>951.8900146484375</x:v>
      </x:c>
      <x:c r="N150" s="103" t="n">
        <x:v>85.95650482177734</x:v>
      </x:c>
      <x:c r="O150" s="103" t="n">
        <x:v>81.60728454589844</x:v>
      </x:c>
      <x:c r="P150" s="103" t="n">
        <x:v>78.6648941040039</x:v>
      </x:c>
      <x:c r="Q150" s="103" t="n">
        <x:v>371.5400085449219</x:v>
      </x:c>
      <x:c r="R150" s="103" t="n">
        <x:v>28.170000076293945</x:v>
      </x:c>
      <x:c r="S150" s="103" t="n">
        <x:v>129.1699981689453</x:v>
      </x:c>
      <x:c r="T150" s="74"/>
      <x:c r="U150" s="101" t="n">
        <x:f>B150/B149-1</x:f>
        <x:v>0.007199869193782904</x:v>
      </x:c>
      <x:c r="V150" s="101" t="n">
        <x:f>C150/C149-1</x:f>
        <x:v>0.00649550511403274</x:v>
      </x:c>
      <x:c r="W150" s="101" t="n">
        <x:f>D150/D149-1</x:f>
        <x:v>-0.004750688462380692</x:v>
      </x:c>
      <x:c r="X150" s="101" t="n">
        <x:f>E150/E149-1</x:f>
        <x:v>0.0027446172351031084</x:v>
      </x:c>
      <x:c r="Y150" s="101" t="n">
        <x:f>F150/F149-1</x:f>
        <x:v>-0.011327816186824768</x:v>
      </x:c>
      <x:c r="Z150" s="101" t="n">
        <x:f>G150/G149-1</x:f>
        <x:v>0.029276102311320384</x:v>
      </x:c>
      <x:c r="AA150" s="101" t="n">
        <x:f>H150/H149-1</x:f>
        <x:v>-0.059028588746366184</x:v>
      </x:c>
      <x:c r="AB150" s="101" t="n">
        <x:f>I150/I149-1</x:f>
        <x:v>0.002330750666354131</x:v>
      </x:c>
      <x:c r="AC150" s="101" t="n">
        <x:f>J150/J149-1</x:f>
        <x:v>-0.005307486524890215</x:v>
      </x:c>
      <x:c r="AD150" s="101" t="n">
        <x:f>K150/K149-1</x:f>
        <x:v>0.002679214550530551</x:v>
      </x:c>
      <x:c r="AE150" s="101" t="n">
        <x:f>L150/L149-1</x:f>
        <x:v>-0.010170635800690109</x:v>
      </x:c>
      <x:c r="AF150" s="101" t="n">
        <x:f>M150/M149-1</x:f>
        <x:v>-0.0023894780831031914</x:v>
      </x:c>
      <x:c r="AG150" s="101" t="n">
        <x:f>N150/N149-1</x:f>
        <x:v>0.011939576205672209</x:v>
      </x:c>
      <x:c r="AH150" s="101" t="n">
        <x:f>O150/O149-1</x:f>
        <x:v>-0.006642578531842247</x:v>
      </x:c>
      <x:c r="AI150" s="101" t="n">
        <x:f>P150/P149-1</x:f>
        <x:v>0.00012580668566020137</x:v>
      </x:c>
      <x:c r="AJ150" s="101" t="n">
        <x:f>Q150/Q149-1</x:f>
        <x:v>-0.014900824749758845</x:v>
      </x:c>
      <x:c r="AK150" s="101" t="n">
        <x:f>R150/R149-1</x:f>
        <x:v>0.0010661225051959988</x:v>
      </x:c>
      <x:c r="AL150" s="101" t="n">
        <x:f>S150/S149-1</x:f>
        <x:v>0.013256940441708887</x:v>
      </x:c>
      <x:c r="AM150" s="74"/>
      <x:c r="AN150" s="74"/>
    </x:row>
    <x:row r="151">
      <x:c r="A151" s="100" t="n">
        <x:v>46237</x:v>
      </x:c>
      <x:c r="B151" s="103" t="n">
        <x:v>755.793212890625</x:v>
      </x:c>
      <x:c r="C151" s="103" t="n">
        <x:v>700.0700073242188</x:v>
      </x:c>
      <x:c r="D151" s="103" t="n">
        <x:v>295.4483642578125</x:v>
      </x:c>
      <x:c r="E151" s="103" t="n">
        <x:v>301.1728210449219</x:v>
      </x:c>
      <x:c r="F151" s="103" t="n">
        <x:v>191.9956512451172</x:v>
      </x:c>
      <x:c r="G151" s="103" t="n">
        <x:v>206.40904235839844</x:v>
      </x:c>
      <x:c r="H151" s="103" t="n">
        <x:v>829.5</x:v>
      </x:c>
      <x:c r="I151" s="103" t="n">
        <x:v>405.0234375</x:v>
      </x:c>
      <x:c r="J151" s="103" t="n">
        <x:v>1119.75537109375</x:v>
      </x:c>
      <x:c r="K151" s="103" t="n">
        <x:v>352.6400146484375</x:v>
      </x:c>
      <x:c r="L151" s="103" t="n">
        <x:v>86.34477233886719</x:v>
      </x:c>
      <x:c r="M151" s="103" t="n">
        <x:v>954.0800170898438</x:v>
      </x:c>
      <x:c r="N151" s="103" t="n">
        <x:v>87.38829040527344</x:v>
      </x:c>
      <x:c r="O151" s="103" t="n">
        <x:v>81.87625885009766</x:v>
      </x:c>
      <x:c r="P151" s="103" t="n">
        <x:v>78.87772369384766</x:v>
      </x:c>
      <x:c r="Q151" s="103" t="n">
        <x:v>371.7099914550781</x:v>
      </x:c>
      <x:c r="R151" s="103" t="n">
        <x:v>28.170000076293945</x:v>
      </x:c>
      <x:c r="S151" s="103" t="n">
        <x:v>122.12000274658203</x:v>
      </x:c>
      <x:c r="T151" s="74"/>
      <x:c r="U151" s="101" t="n">
        <x:f>B151/B150-1</x:f>
        <x:v>0.014242990614400597</x:v>
      </x:c>
      <x:c r="V151" s="101" t="n">
        <x:f>C151/C150-1</x:f>
        <x:v>0.017558419833591632</x:v>
      </x:c>
      <x:c r="W151" s="101" t="n">
        <x:f>D151/D150-1</x:f>
        <x:v>0.01723902603553462</x:v>
      </x:c>
      <x:c r="X151" s="101" t="n">
        <x:f>E151/E150-1</x:f>
        <x:v>0.007310038068989666</x:v>
      </x:c>
      <x:c r="Y151" s="101" t="n">
        <x:f>F151/F150-1</x:f>
        <x:v>0.009260316108450128</x:v>
      </x:c>
      <x:c r="Z151" s="101" t="n">
        <x:f>G151/G150-1</x:f>
        <x:v>0.029340005860757135</x:v>
      </x:c>
      <x:c r="AA151" s="101" t="n">
        <x:f>H151/H150-1</x:f>
        <x:v>0.007861159948990393</x:v>
      </x:c>
      <x:c r="AB151" s="101" t="n">
        <x:f>I151/I150-1</x:f>
        <x:v>0.004601081990395439</x:v>
      </x:c>
      <x:c r="AC151" s="101" t="n">
        <x:f>J151/J150-1</x:f>
        <x:v>-0.023919777225167915</x:v>
      </x:c>
      <x:c r="AD151" s="101" t="n">
        <x:f>K151/K150-1</x:f>
        <x:v>0.002416231509903888</x:v>
      </x:c>
      <x:c r="AE151" s="101" t="n">
        <x:f>L151/L150-1</x:f>
        <x:v>-0.008334197882741812</x:v>
      </x:c>
      <x:c r="AF151" s="101" t="n">
        <x:f>M151/M150-1</x:f>
        <x:v>0.002300688533028783</x:v>
      </x:c>
      <x:c r="AG151" s="101" t="n">
        <x:f>N151/N150-1</x:f>
        <x:v>0.01665709403220572</x:v>
      </x:c>
      <x:c r="AH151" s="101" t="n">
        <x:f>O151/O150-1</x:f>
        <x:v>0.0032959594930270786</x:v>
      </x:c>
      <x:c r="AI151" s="101" t="n">
        <x:f>P151/P150-1</x:f>
        <x:v>0.0027055218502216594</x:v>
      </x:c>
      <x:c r="AJ151" s="101" t="n">
        <x:f>Q151/Q150-1</x:f>
        <x:v>0.00045750903333918735</x:v>
      </x:c>
      <x:c r="AK151" s="101" t="n">
        <x:f>R151/R150-1</x:f>
        <x:v>0</x:v>
      </x:c>
      <x:c r="AL151" s="101" t="n">
        <x:f>S151/S150-1</x:f>
        <x:v>-0.05457920199969646</x:v>
      </x:c>
      <x:c r="AM151" s="74"/>
      <x:c r="AN151" s="74"/>
    </x:row>
    <x:row r="152">
      <x:c r="A152" s="100" t="n">
        <x:v>46238</x:v>
      </x:c>
      <x:c r="B152" s="103" t="n">
        <x:v>769.4193725585938</x:v>
      </x:c>
      <x:c r="C152" s="103" t="n">
        <x:v>723.8499755859375</x:v>
      </x:c>
      <x:c r="D152" s="103" t="n">
        <x:v>300.9240417480469</x:v>
      </x:c>
      <x:c r="E152" s="103" t="n">
        <x:v>312.71954345703125</x:v>
      </x:c>
      <x:c r="F152" s="103" t="n">
        <x:v>197.06150817871094</x:v>
      </x:c>
      <x:c r="G152" s="103" t="n">
        <x:v>211.70310974121094</x:v>
      </x:c>
      <x:c r="H152" s="103" t="n">
        <x:v>892.6699829101562</x:v>
      </x:c>
      <x:c r="I152" s="103" t="n">
        <x:v>416.0538635253906</x:v>
      </x:c>
      <x:c r="J152" s="103" t="n">
        <x:v>1114.0836181640625</x:v>
      </x:c>
      <x:c r="K152" s="103" t="n">
        <x:v>357.5199890136719</x:v>
      </x:c>
      <x:c r="L152" s="103" t="n">
        <x:v>86.04654693603516</x:v>
      </x:c>
      <x:c r="M152" s="103" t="n">
        <x:v>947.8499755859375</x:v>
      </x:c>
      <x:c r="N152" s="103" t="n">
        <x:v>87.88543701171875</x:v>
      </x:c>
      <x:c r="O152" s="103" t="n">
        <x:v>82.50385284423828</x:v>
      </x:c>
      <x:c r="P152" s="103" t="n">
        <x:v>79.11642456054688</x:v>
      </x:c>
      <x:c r="Q152" s="103" t="n">
        <x:v>374.1600036621094</x:v>
      </x:c>
      <x:c r="R152" s="103" t="n">
        <x:v>28.15999984741211</x:v>
      </x:c>
      <x:c r="S152" s="103" t="n">
        <x:v>115.77999877929688</x:v>
      </x:c>
      <x:c r="T152" s="74"/>
      <x:c r="U152" s="101" t="n">
        <x:f>B152/B151-1</x:f>
        <x:v>0.01802895214665101</x:v>
      </x:c>
      <x:c r="V152" s="101" t="n">
        <x:f>C152/C151-1</x:f>
        <x:v>0.03396798607700635</x:v>
      </x:c>
      <x:c r="W152" s="101" t="n">
        <x:f>D152/D151-1</x:f>
        <x:v>0.018533450012456987</x:v>
      </x:c>
      <x:c r="X152" s="101" t="n">
        <x:f>E152/E151-1</x:f>
        <x:v>0.03833919133887287</x:v>
      </x:c>
      <x:c r="Y152" s="101" t="n">
        <x:f>F152/F151-1</x:f>
        <x:v>0.0263852691492803</x:v>
      </x:c>
      <x:c r="Z152" s="101" t="n">
        <x:f>G152/G151-1</x:f>
        <x:v>0.02564842761888375</x:v>
      </x:c>
      <x:c r="AA152" s="101" t="n">
        <x:f>H152/H151-1</x:f>
        <x:v>0.07615428922261147</x:v>
      </x:c>
      <x:c r="AB152" s="101" t="n">
        <x:f>I152/I151-1</x:f>
        <x:v>0.027234043771579675</x:v>
      </x:c>
      <x:c r="AC152" s="101" t="n">
        <x:f>J152/J151-1</x:f>
        <x:v>-0.005065171443783711</x:v>
      </x:c>
      <x:c r="AD152" s="101" t="n">
        <x:f>K152/K151-1</x:f>
        <x:v>0.013838402230386349</x:v>
      </x:c>
      <x:c r="AE152" s="101" t="n">
        <x:f>L152/L151-1</x:f>
        <x:v>-0.0034538906612854303</x:v>
      </x:c>
      <x:c r="AF152" s="101" t="n">
        <x:f>M152/M151-1</x:f>
        <x:v>-0.006529894130797631</x:v>
      </x:c>
      <x:c r="AG152" s="101" t="n">
        <x:f>N152/N151-1</x:f>
        <x:v>0.005688938462347082</x:v>
      </x:c>
      <x:c r="AH152" s="101" t="n">
        <x:f>O152/O151-1</x:f>
        <x:v>0.007665152303669043</x:v>
      </x:c>
      <x:c r="AI152" s="101" t="n">
        <x:f>P152/P151-1</x:f>
        <x:v>0.0030262139362147167</x:v>
      </x:c>
      <x:c r="AJ152" s="101" t="n">
        <x:f>Q152/Q151-1</x:f>
        <x:v>0.00659119276681408</x:v>
      </x:c>
      <x:c r="AK152" s="101" t="n">
        <x:f>R152/R151-1</x:f>
        <x:v>-0.0003549956994942649</x:v>
      </x:c>
      <x:c r="AL152" s="101" t="n">
        <x:f>S152/S151-1</x:f>
        <x:v>-0.05191617937023507</x:v>
      </x:c>
      <x:c r="AM152" s="74"/>
      <x:c r="AN152" s="74"/>
    </x:row>
    <x:row r="153">
      <x:c r="A153" s="100" t="n">
        <x:v>46239</x:v>
      </x:c>
      <x:c r="B153" s="103" t="n">
        <x:v>767.8831787109375</x:v>
      </x:c>
      <x:c r="C153" s="103" t="n">
        <x:v>717.2999877929688</x:v>
      </x:c>
      <x:c r="D153" s="103" t="n">
        <x:v>298.9891052246094</x:v>
      </x:c>
      <x:c r="E153" s="103" t="n">
        <x:v>309.3563232421875</x:v>
      </x:c>
      <x:c r="F153" s="103" t="n">
        <x:v>196.40463256835938</x:v>
      </x:c>
      <x:c r="G153" s="103" t="n">
        <x:v>218.9749755859375</x:v>
      </x:c>
      <x:c r="H153" s="103" t="n">
        <x:v>893.1900024414062</x:v>
      </x:c>
      <x:c r="I153" s="103" t="n">
        <x:v>412.892333984375</x:v>
      </x:c>
      <x:c r="J153" s="103" t="n">
        <x:v>1168.18603515625</x:v>
      </x:c>
      <x:c r="K153" s="103" t="n">
        <x:v>359.239990234375</x:v>
      </x:c>
      <x:c r="L153" s="103" t="n">
        <x:v>86.31494903564453</x:v>
      </x:c>
      <x:c r="M153" s="103" t="n">
        <x:v>941.989990234375</x:v>
      </x:c>
      <x:c r="N153" s="103" t="n">
        <x:v>88.66098022460938</x:v>
      </x:c>
      <x:c r="O153" s="103" t="n">
        <x:v>82.68316650390625</x:v>
      </x:c>
      <x:c r="P153" s="103" t="n">
        <x:v>79.08657836914062</x:v>
      </x:c>
      <x:c r="Q153" s="103" t="n">
        <x:v>389.6400146484375</x:v>
      </x:c>
      <x:c r="R153" s="103" t="n">
        <x:v>28.09000015258789</x:v>
      </x:c>
      <x:c r="S153" s="103" t="n">
        <x:v>114.87999725341797</x:v>
      </x:c>
      <x:c r="T153" s="74"/>
      <x:c r="U153" s="101" t="n">
        <x:f>B153/B152-1</x:f>
        <x:v>-0.0019965624761277834</x:v>
      </x:c>
      <x:c r="V153" s="101" t="n">
        <x:f>C153/C152-1</x:f>
        <x:v>-0.009048819525989127</x:v>
      </x:c>
      <x:c r="W153" s="101" t="n">
        <x:f>D153/D152-1</x:f>
        <x:v>-0.006429983168501852</x:v>
      </x:c>
      <x:c r="X153" s="101" t="n">
        <x:f>E153/E152-1</x:f>
        <x:v>-0.010754749056180679</x:v>
      </x:c>
      <x:c r="Y153" s="101" t="n">
        <x:f>F153/F152-1</x:f>
        <x:v>-0.003333353207445544</x:v>
      </x:c>
      <x:c r="Z153" s="101" t="n">
        <x:f>G153/G152-1</x:f>
        <x:v>0.03434935770955749</x:v>
      </x:c>
      <x:c r="AA153" s="101" t="n">
        <x:f>H153/H152-1</x:f>
        <x:v>0.000582543987369899</x:v>
      </x:c>
      <x:c r="AB153" s="101" t="n">
        <x:f>I153/I152-1</x:f>
        <x:v>-0.007598846731590725</x:v>
      </x:c>
      <x:c r="AC153" s="101" t="n">
        <x:f>J153/J152-1</x:f>
        <x:v>0.04856225880185261</x:v>
      </x:c>
      <x:c r="AD153" s="101" t="n">
        <x:f>K153/K152-1</x:f>
        <x:v>0.004810923231028941</x:v>
      </x:c>
      <x:c r="AE153" s="101" t="n">
        <x:f>L153/L152-1</x:f>
        <x:v>0.003119266364156381</x:v>
      </x:c>
      <x:c r="AF153" s="101" t="n">
        <x:f>M153/M152-1</x:f>
        <x:v>-0.006182397533892381</x:v>
      </x:c>
      <x:c r="AG153" s="101" t="n">
        <x:f>N153/N152-1</x:f>
        <x:v>0.008824479222731885</x:v>
      </x:c>
      <x:c r="AH153" s="101" t="n">
        <x:f>O153/O152-1</x:f>
        <x:v>0.0021733974049249483</x:v>
      </x:c>
      <x:c r="AI153" s="101" t="n">
        <x:f>P153/P152-1</x:f>
        <x:v>-0.0003772439360352209</x:v>
      </x:c>
      <x:c r="AJ153" s="101" t="n">
        <x:f>Q153/Q152-1</x:f>
        <x:v>0.04137270374924307</x:v>
      </x:c>
      <x:c r="AK153" s="101" t="n">
        <x:f>R153/R152-1</x:f>
        <x:v>-0.002485784630806842</x:v>
      </x:c>
      <x:c r="AL153" s="101" t="n">
        <x:f>S153/S152-1</x:f>
        <x:v>-0.007773376536257537</x:v>
      </x:c>
      <x:c r="AM153" s="74"/>
      <x:c r="AN153" s="74"/>
    </x:row>
    <x:row r="154">
      <x:c r="A154" s="100" t="n">
        <x:v>46240</x:v>
      </x:c>
      <x:c r="B154" s="103" t="n">
        <x:v>766.65625</x:v>
      </x:c>
      <x:c r="C154" s="103" t="n">
        <x:v>714.6500244140625</x:v>
      </x:c>
      <x:c r="D154" s="103" t="n">
        <x:v>297.47308349609375</x:v>
      </x:c>
      <x:c r="E154" s="103" t="n">
        <x:v>307.5499572753906</x:v>
      </x:c>
      <x:c r="F154" s="103" t="n">
        <x:v>195.27005004882812</x:v>
      </x:c>
      <x:c r="G154" s="103" t="n">
        <x:v>218.7452392578125</x:v>
      </x:c>
      <x:c r="H154" s="103" t="n">
        <x:v>881.469970703125</x:v>
      </x:c>
      <x:c r="I154" s="103" t="n">
        <x:v>417.08111572265625</x:v>
      </x:c>
      <x:c r="J154" s="103" t="n">
        <x:v>1190.234375</x:v>
      </x:c>
      <x:c r="K154" s="103" t="n">
        <x:v>356.29998779296875</x:v>
      </x:c>
      <x:c r="L154" s="103" t="n">
        <x:v>86.33482360839844</x:v>
      </x:c>
      <x:c r="M154" s="103" t="n">
        <x:v>949.1500244140625</x:v>
      </x:c>
      <x:c r="N154" s="103" t="n">
        <x:v>87.08999633789062</x:v>
      </x:c>
      <x:c r="O154" s="103" t="n">
        <x:v>82.20499420166016</x:v>
      </x:c>
      <x:c r="P154" s="103" t="n">
        <x:v>79.02690887451172</x:v>
      </x:c>
      <x:c r="Q154" s="103" t="n">
        <x:v>389.6700134277344</x:v>
      </x:c>
      <x:c r="R154" s="103" t="n">
        <x:v>28.190000534057617</x:v>
      </x:c>
      <x:c r="S154" s="103" t="n">
        <x:v>118.87000274658203</x:v>
      </x:c>
      <x:c r="T154" s="74"/>
      <x:c r="U154" s="101" t="n">
        <x:f>B154/B153-1</x:f>
        <x:v>-0.0015978064697251826</x:v>
      </x:c>
      <x:c r="V154" s="101" t="n">
        <x:f>C154/C153-1</x:f>
        <x:v>-0.0036943586003114204</x:v>
      </x:c>
      <x:c r="W154" s="101" t="n">
        <x:f>D154/D153-1</x:f>
        <x:v>-0.005070491539739375</x:v>
      </x:c>
      <x:c r="X154" s="101" t="n">
        <x:f>E154/E153-1</x:f>
        <x:v>-0.005839111183716494</x:v>
      </x:c>
      <x:c r="Y154" s="101" t="n">
        <x:f>F154/F153-1</x:f>
        <x:v>-0.005776760480109111</x:v>
      </x:c>
      <x:c r="Z154" s="101" t="n">
        <x:f>G154/G153-1</x:f>
        <x:v>-0.00104914421161717</x:v>
      </x:c>
      <x:c r="AA154" s="101" t="n">
        <x:f>H154/H153-1</x:f>
        <x:v>-0.013121543799467283</x:v>
      </x:c>
      <x:c r="AB154" s="101" t="n">
        <x:f>I154/I153-1</x:f>
        <x:v>0.010144973382915312</x:v>
      </x:c>
      <x:c r="AC154" s="101" t="n">
        <x:f>J154/J153-1</x:f>
        <x:v>0.01887399710338178</x:v>
      </x:c>
      <x:c r="AD154" s="101" t="n">
        <x:f>K154/K153-1</x:f>
        <x:v>-0.008183950900032433</x:v>
      </x:c>
      <x:c r="AE154" s="101" t="n">
        <x:f>L154/L153-1</x:f>
        <x:v>0.00023025643849594601</x:v>
      </x:c>
      <x:c r="AF154" s="101" t="n">
        <x:f>M154/M153-1</x:f>
        <x:v>0.007600966309531554</x:v>
      </x:c>
      <x:c r="AG154" s="101" t="n">
        <x:f>N154/N153-1</x:f>
        <x:v>-0.01771899975320479</x:v>
      </x:c>
      <x:c r="AH154" s="101" t="n">
        <x:f>O154/O153-1</x:f>
        <x:v>-0.0057831880715829564</x:v>
      </x:c>
      <x:c r="AI154" s="101" t="n">
        <x:f>P154/P153-1</x:f>
        <x:v>-0.0007544831987849054</x:v>
      </x:c>
      <x:c r="AJ154" s="101" t="n">
        <x:f>Q154/Q153-1</x:f>
        <x:v>0.00007699101265035146</x:v>
      </x:c>
      <x:c r="AK154" s="101" t="n">
        <x:f>R154/R153-1</x:f>
        <x:v>0.0035599993209864955</x:v>
      </x:c>
      <x:c r="AL154" s="101" t="n">
        <x:f>S154/S153-1</x:f>
        <x:v>0.034731942797338045</x:v>
      </x:c>
      <x:c r="AM154" s="74"/>
      <x:c r="AN154" s="74"/>
    </x:row>
    <x:row r="155">
      <x:c r="A155" s="100" t="n">
        <x:v>46241</x:v>
      </x:c>
      <x:c r="B155" s="103" t="n">
        <x:v>771.3446044921875</x:v>
      </x:c>
      <x:c r="C155" s="103" t="n">
        <x:v>723.030029296875</x:v>
      </x:c>
      <x:c r="D155" s="103" t="n">
        <x:v>300.7744445800781</x:v>
      </x:c>
      <x:c r="E155" s="103" t="n">
        <x:v>308.6976623535156</x:v>
      </x:c>
      <x:c r="F155" s="103" t="n">
        <x:v>196.69326782226562</x:v>
      </x:c>
      <x:c r="G155" s="103" t="n">
        <x:v>223.70968627929688</x:v>
      </x:c>
      <x:c r="H155" s="103" t="n">
        <x:v>877.5700073242188</x:v>
      </x:c>
      <x:c r="I155" s="103" t="n">
        <x:v>418.9161682128906</x:v>
      </x:c>
      <x:c r="J155" s="103" t="n">
        <x:v>1184.0133056640625</x:v>
      </x:c>
      <x:c r="K155" s="103" t="n">
        <x:v>357.5199890136719</x:v>
      </x:c>
      <x:c r="L155" s="103" t="n">
        <x:v>86.53364562988281</x:v>
      </x:c>
      <x:c r="M155" s="103" t="n">
        <x:v>947.8200073242188</x:v>
      </x:c>
      <x:c r="N155" s="103" t="n">
        <x:v>87.25</x:v>
      </x:c>
      <x:c r="O155" s="103" t="n">
        <x:v>82.44408416748047</x:v>
      </x:c>
      <x:c r="P155" s="103" t="n">
        <x:v>79.17609405517578</x:v>
      </x:c>
      <x:c r="Q155" s="103" t="n">
        <x:v>398.4700012207031</x:v>
      </x:c>
      <x:c r="R155" s="103" t="n">
        <x:v>28.06999969482422</x:v>
      </x:c>
      <x:c r="S155" s="103" t="n">
        <x:v>117.9800033569336</x:v>
      </x:c>
      <x:c r="T155" s="74"/>
      <x:c r="U155" s="101" t="n">
        <x:f>B155/B154-1</x:f>
        <x:v>0.0061153280785064545</x:v>
      </x:c>
      <x:c r="V155" s="101" t="n">
        <x:f>C155/C154-1</x:f>
        <x:v>0.011726026161803071</x:v>
      </x:c>
      <x:c r="W155" s="101" t="n">
        <x:f>D155/D154-1</x:f>
        <x:v>0.011098016147157441</x:v>
      </x:c>
      <x:c r="X155" s="101" t="n">
        <x:f>E155/E154-1</x:f>
        <x:v>0.0037317679647645985</x:v>
      </x:c>
      <x:c r="Y155" s="101" t="n">
        <x:f>F155/F154-1</x:f>
        <x:v>0.007288459101032707</x:v>
      </x:c>
      <x:c r="Z155" s="101" t="n">
        <x:f>G155/G154-1</x:f>
        <x:v>0.022695108877927694</x:v>
      </x:c>
      <x:c r="AA155" s="101" t="n">
        <x:f>H155/H154-1</x:f>
        <x:v>-0.004424385978566425</x:v>
      </x:c>
      <x:c r="AB155" s="101" t="n">
        <x:f>I155/I154-1</x:f>
        <x:v>0.004399749643555273</x:v>
      </x:c>
      <x:c r="AC155" s="101" t="n">
        <x:f>J155/J154-1</x:f>
        <x:v>-0.005226759927797864</x:v>
      </x:c>
      <x:c r="AD155" s="101" t="n">
        <x:f>K155/K154-1</x:f>
        <x:v>0.00342408437412578</x:v>
      </x:c>
      <x:c r="AE155" s="101" t="n">
        <x:f>L155/L154-1</x:f>
        <x:v>0.0023029180251319392</x:v>
      </x:c>
      <x:c r="AF155" s="101" t="n">
        <x:f>M155/M154-1</x:f>
        <x:v>-0.0014012717227340765</x:v>
      </x:c>
      <x:c r="AG155" s="101" t="n">
        <x:f>N155/N154-1</x:f>
        <x:v>0.0018372220557754115</x:v>
      </x:c>
      <x:c r="AH155" s="101" t="n">
        <x:f>O155/O154-1</x:f>
        <x:v>0.0029084603452897984</x:v>
      </x:c>
      <x:c r="AI155" s="101" t="n">
        <x:f>P155/P154-1</x:f>
        <x:v>0.0018877769963261404</x:v>
      </x:c>
      <x:c r="AJ155" s="101" t="n">
        <x:f>Q155/Q154-1</x:f>
        <x:v>0.022583179330530445</x:v>
      </x:c>
      <x:c r="AK155" s="101" t="n">
        <x:f>R155/R154-1</x:f>
        <x:v>-0.004256858352607029</x:v>
      </x:c>
      <x:c r="AL155" s="101" t="n">
        <x:f>S155/S154-1</x:f>
        <x:v>-0.007487165551310904</x:v>
      </x:c>
      <x:c r="AM155" s="74"/>
      <x:c r="AN155" s="74"/>
    </x:row>
    <x:row r="156">
      <x:c r="A156" s="100" t="n">
        <x:v>46244</x:v>
      </x:c>
      <x:c r="B156" s="103" t="n">
        <x:v>771.1151733398438</x:v>
      </x:c>
      <x:c r="C156" s="103" t="n">
        <x:v>720.8699951171875</x:v>
      </x:c>
      <x:c r="D156" s="103" t="n">
        <x:v>299.1985778808594</x:v>
      </x:c>
      <x:c r="E156" s="103" t="n">
        <x:v>306.70166015625</x:v>
      </x:c>
      <x:c r="F156" s="103" t="n">
        <x:v>196.55393981933594</x:v>
      </x:c>
      <x:c r="G156" s="103" t="n">
        <x:v>217.3068389892578</x:v>
      </x:c>
      <x:c r="H156" s="103" t="n">
        <x:v>861</x:v>
      </x:c>
      <x:c r="I156" s="103" t="n">
        <x:v>417.3503723144531</x:v>
      </x:c>
      <x:c r="J156" s="103" t="n">
        <x:v>1230.1771240234375</x:v>
      </x:c>
      <x:c r="K156" s="103" t="n">
        <x:v>359.7900085449219</x:v>
      </x:c>
      <x:c r="L156" s="103" t="n">
        <x:v>86.3547134399414</x:v>
      </x:c>
      <x:c r="M156" s="103" t="n">
        <x:v>952.75</x:v>
      </x:c>
      <x:c r="N156" s="103" t="n">
        <x:v>87.5199966430664</x:v>
      </x:c>
      <x:c r="O156" s="103" t="n">
        <x:v>81.74674987792969</x:v>
      </x:c>
      <x:c r="P156" s="103" t="n">
        <x:v>79.04680633544922</x:v>
      </x:c>
      <x:c r="Q156" s="103" t="n">
        <x:v>402.5400085449219</x:v>
      </x:c>
      <x:c r="R156" s="103" t="n">
        <x:v>28.139999389648438</x:v>
      </x:c>
      <x:c r="S156" s="103" t="n">
        <x:v>125.91999816894531</x:v>
      </x:c>
      <x:c r="T156" s="74"/>
      <x:c r="U156" s="101" t="n">
        <x:f>B156/B155-1</x:f>
        <x:v>-0.0002974431285415191</x:v>
      </x:c>
      <x:c r="V156" s="101" t="n">
        <x:f>C156/C155-1</x:f>
        <x:v>-0.0029874750593527066</x:v>
      </x:c>
      <x:c r="W156" s="101" t="n">
        <x:f>D156/D155-1</x:f>
        <x:v>-0.005239363674725994</x:v>
      </x:c>
      <x:c r="X156" s="101" t="n">
        <x:f>E156/E155-1</x:f>
        <x:v>-0.006465880506020261</x:v>
      </x:c>
      <x:c r="Y156" s="101" t="n">
        <x:f>F156/F155-1</x:f>
        <x:v>-0.0007083516607979679</x:v>
      </x:c>
      <x:c r="Z156" s="101" t="n">
        <x:f>G156/G155-1</x:f>
        <x:v>-0.028621234049048927</x:v>
      </x:c>
      <x:c r="AA156" s="101" t="n">
        <x:f>H156/H155-1</x:f>
        <x:v>-0.018881692840371778</x:v>
      </x:c>
      <x:c r="AB156" s="101" t="n">
        <x:f>I156/I155-1</x:f>
        <x:v>-0.003737730880899681</x:v>
      </x:c>
      <x:c r="AC156" s="101" t="n">
        <x:f>J156/J155-1</x:f>
        <x:v>0.03898927329493462</x:v>
      </x:c>
      <x:c r="AD156" s="101" t="n">
        <x:f>K156/K155-1</x:f>
        <x:v>0.006349349969249296</x:v>
      </x:c>
      <x:c r="AE156" s="101" t="n">
        <x:f>L156/L155-1</x:f>
        <x:v>-0.0020677759343079583</x:v>
      </x:c>
      <x:c r="AF156" s="101" t="n">
        <x:f>M156/M155-1</x:f>
        <x:v>0.005201401782706672</x:v>
      </x:c>
      <x:c r="AG156" s="101" t="n">
        <x:f>N156/N155-1</x:f>
        <x:v>0.003094517399041985</x:v>
      </x:c>
      <x:c r="AH156" s="101" t="n">
        <x:f>O156/O155-1</x:f>
        <x:v>-0.00845826958468221</x:v>
      </x:c>
      <x:c r="AI156" s="101" t="n">
        <x:f>P156/P155-1</x:f>
        <x:v>-0.0016329135867255706</x:v>
      </x:c>
      <x:c r="AJ156" s="101" t="n">
        <x:f>Q156/Q155-1</x:f>
        <x:v>0.01021408716277361</x:v>
      </x:c>
      <x:c r="AK156" s="101" t="n">
        <x:f>R156/R155-1</x:f>
        <x:v>0.002493754741191845</x:v>
      </x:c>
      <x:c r="AL156" s="101" t="n">
        <x:f>S156/S155-1</x:f>
        <x:v>0.06729949640694843</x:v>
      </x:c>
      <x:c r="AM156" s="74"/>
      <x:c r="AN156" s="74"/>
    </x:row>
    <x:row r="157">
      <x:c r="A157" s="100" t="n">
        <x:v>46245</x:v>
      </x:c>
      <x:c r="B157" s="103" t="n">
        <x:v>768.6513061523438</x:v>
      </x:c>
      <x:c r="C157" s="103" t="n">
        <x:v>718.4500122070312</x:v>
      </x:c>
      <x:c r="D157" s="103" t="n">
        <x:v>300.2059326171875</x:v>
      </x:c>
      <x:c r="E157" s="103" t="n">
        <x:v>307.7196044921875</x:v>
      </x:c>
      <x:c r="F157" s="103" t="n">
        <x:v>196.83261108398438</x:v>
      </x:c>
      <x:c r="G157" s="103" t="n">
        <x:v>217.25689697265625</x:v>
      </x:c>
      <x:c r="H157" s="103" t="n">
        <x:v>868.52001953125</x:v>
      </x:c>
      <x:c r="I157" s="103" t="n">
        <x:v>420.9307556152344</x:v>
      </x:c>
      <x:c r="J157" s="103" t="n">
        <x:v>1213.2813720703125</x:v>
      </x:c>
      <x:c r="K157" s="103" t="n">
        <x:v>362.0400085449219</x:v>
      </x:c>
      <x:c r="L157" s="103" t="n">
        <x:v>85.96702575683594</x:v>
      </x:c>
      <x:c r="M157" s="103" t="n">
        <x:v>944.3200073242188</x:v>
      </x:c>
      <x:c r="N157" s="103" t="n">
        <x:v>87.44999694824219</x:v>
      </x:c>
      <x:c r="O157" s="103" t="n">
        <x:v>81.87625885009766</x:v>
      </x:c>
      <x:c r="P157" s="103" t="n">
        <x:v>79.0766372680664</x:v>
      </x:c>
      <x:c r="Q157" s="103" t="n">
        <x:v>400.9599914550781</x:v>
      </x:c>
      <x:c r="R157" s="103" t="n">
        <x:v>28.139999389648438</x:v>
      </x:c>
      <x:c r="S157" s="103" t="n">
        <x:v>127.61000061035156</x:v>
      </x:c>
      <x:c r="T157" s="74"/>
      <x:c r="U157" s="101" t="n">
        <x:f>B157/B156-1</x:f>
        <x:v>-0.003195199981383512</x:v>
      </x:c>
      <x:c r="V157" s="101" t="n">
        <x:f>C157/C156-1</x:f>
        <x:v>-0.0033570309855425196</x:v>
      </x:c>
      <x:c r="W157" s="101" t="n">
        <x:f>D157/D156-1</x:f>
        <x:v>0.0033668433301485834</x:v>
      </x:c>
      <x:c r="X157" s="101" t="n">
        <x:f>E157/E156-1</x:f>
        <x:v>0.0033190049751243844</x:v>
      </x:c>
      <x:c r="Y157" s="101" t="n">
        <x:f>F157/F156-1</x:f>
        <x:v>0.001417785188658982</x:v>
      </x:c>
      <x:c r="Z157" s="101" t="n">
        <x:f>G157/G156-1</x:f>
        <x:v>-0.00022982257177850407</x:v>
      </x:c>
      <x:c r="AA157" s="101" t="n">
        <x:f>H157/H156-1</x:f>
        <x:v>0.008734052881823384</x:v>
      </x:c>
      <x:c r="AB157" s="101" t="n">
        <x:f>I157/I156-1</x:f>
        <x:v>0.008578842953765431</x:v>
      </x:c>
      <x:c r="AC157" s="101" t="n">
        <x:f>J157/J156-1</x:f>
        <x:v>-0.01373440590235131</x:v>
      </x:c>
      <x:c r="AD157" s="101" t="n">
        <x:f>K157/K156-1</x:f>
        <x:v>0.006253647812788143</x:v>
      </x:c>
      <x:c r="AE157" s="101" t="n">
        <x:f>L157/L156-1</x:f>
        <x:v>-0.004489479122353868</x:v>
      </x:c>
      <x:c r="AF157" s="101" t="n">
        <x:f>M157/M156-1</x:f>
        <x:v>-0.008848063684892438</x:v>
      </x:c>
      <x:c r="AG157" s="101" t="n">
        <x:f>N157/N156-1</x:f>
        <x:v>-0.0007998137283951046</x:v>
      </x:c>
      <x:c r="AH157" s="101" t="n">
        <x:f>O157/O156-1</x:f>
        <x:v>0.001584270596217685</x:v>
      </x:c>
      <x:c r="AI157" s="101" t="n">
        <x:f>P157/P156-1</x:f>
        <x:v>0.0003773831480375911</x:v>
      </x:c>
      <x:c r="AJ157" s="101" t="n">
        <x:f>Q157/Q156-1</x:f>
        <x:v>-0.003925118140567174</x:v>
      </x:c>
      <x:c r="AK157" s="101" t="n">
        <x:f>R157/R156-1</x:f>
        <x:v>0</x:v>
      </x:c>
      <x:c r="AL157" s="101" t="n">
        <x:f>S157/S156-1</x:f>
        <x:v>0.013421239405823293</x:v>
      </x:c>
      <x:c r="AM157" s="74"/>
      <x:c r="AN157" s="74"/>
    </x:row>
    <x:row r="158">
      <x:c r="A158" s="100" t="n">
        <x:v>46246</x:v>
      </x:c>
      <x:c r="B158" s="103" t="n">
        <x:v>770.5764770507812</x:v>
      </x:c>
      <x:c r="C158" s="103" t="n">
        <x:v>723.7000122070312</x:v>
      </x:c>
      <x:c r="D158" s="103" t="n">
        <x:v>301.92144775390625</x:v>
      </x:c>
      <x:c r="E158" s="103" t="n">
        <x:v>314.0967712402344</x:v>
      </x:c>
      <x:c r="F158" s="103" t="n">
        <x:v>199.310791015625</x:v>
      </x:c>
      <x:c r="G158" s="103" t="n">
        <x:v>223.8395233154297</x:v>
      </x:c>
      <x:c r="H158" s="103" t="n">
        <x:v>911.2899780273438</x:v>
      </x:c>
      <x:c r="I158" s="103" t="n">
        <x:v>428.0018005371094</x:v>
      </x:c>
      <x:c r="J158" s="103" t="n">
        <x:v>1218.533935546875</x:v>
      </x:c>
      <x:c r="K158" s="103" t="n">
        <x:v>365.17999267578125</x:v>
      </x:c>
      <x:c r="L158" s="103" t="n">
        <x:v>86.1956558227539</x:v>
      </x:c>
      <x:c r="M158" s="103" t="n">
        <x:v>949.5800170898438</x:v>
      </x:c>
      <x:c r="N158" s="103" t="n">
        <x:v>88.93000030517578</x:v>
      </x:c>
      <x:c r="O158" s="103" t="n">
        <x:v>81.79656219482422</x:v>
      </x:c>
      <x:c r="P158" s="103" t="n">
        <x:v>79.17609405517578</x:v>
      </x:c>
      <x:c r="Q158" s="103" t="n">
        <x:v>404.9200134277344</x:v>
      </x:c>
      <x:c r="R158" s="103" t="n">
        <x:v>28.200000762939453</x:v>
      </x:c>
      <x:c r="S158" s="103" t="n">
        <x:v>127.30000305175781</x:v>
      </x:c>
      <x:c r="T158" s="74"/>
      <x:c r="U158" s="101" t="n">
        <x:f>B158/B157-1</x:f>
        <x:v>0.0025046088948632583</x:v>
      </x:c>
      <x:c r="V158" s="101" t="n">
        <x:f>C158/C157-1</x:f>
        <x:v>0.007307397746256994</x:v>
      </x:c>
      <x:c r="W158" s="101" t="n">
        <x:f>D158/D157-1</x:f>
        <x:v>0.005714461142599436</x:v>
      </x:c>
      <x:c r="X158" s="101" t="n">
        <x:f>E158/E157-1</x:f>
        <x:v>0.02072395341392297</x:v>
      </x:c>
      <x:c r="Y158" s="101" t="n">
        <x:f>F158/F157-1</x:f>
        <x:v>0.012590291405438103</x:v>
      </x:c>
      <x:c r="Z158" s="101" t="n">
        <x:f>G158/G157-1</x:f>
        <x:v>0.030298814143524755</x:v>
      </x:c>
      <x:c r="AA158" s="101" t="n">
        <x:f>H158/H157-1</x:f>
        <x:v>0.049244643225584195</x:v>
      </x:c>
      <x:c r="AB158" s="101" t="n">
        <x:f>I158/I157-1</x:f>
        <x:v>0.016798594133469624</x:v>
      </x:c>
      <x:c r="AC158" s="101" t="n">
        <x:f>J158/J157-1</x:f>
        <x:v>0.0043292212321695</x:v>
      </x:c>
      <x:c r="AD158" s="101" t="n">
        <x:f>K158/K157-1</x:f>
        <x:v>0.00867303076110093</x:v>
      </x:c>
      <x:c r="AE158" s="101" t="n">
        <x:f>L158/L157-1</x:f>
        <x:v>0.0026595088512735288</x:v>
      </x:c>
      <x:c r="AF158" s="101" t="n">
        <x:f>M158/M157-1</x:f>
        <x:v>0.005570156011551086</x:v>
      </x:c>
      <x:c r="AG158" s="101" t="n">
        <x:f>N158/N157-1</x:f>
        <x:v>0.016923995524088298</x:v>
      </x:c>
      <x:c r="AH158" s="101" t="n">
        <x:f>O158/O157-1</x:f>
        <x:v>-0.0009733792969137678</x:v>
      </x:c>
      <x:c r="AI158" s="101" t="n">
        <x:f>P158/P157-1</x:f>
        <x:v>0.0012577265617936817</x:v>
      </x:c>
      <x:c r="AJ158" s="101" t="n">
        <x:f>Q158/Q157-1</x:f>
        <x:v>0.009876351898066904</x:v>
      </x:c>
      <x:c r="AK158" s="101" t="n">
        <x:f>R158/R157-1</x:f>
        <x:v>0.0021322450103922197</x:v>
      </x:c>
      <x:c r="AL158" s="101" t="n">
        <x:f>S158/S157-1</x:f>
        <x:v>-0.00242925755905532</x:v>
      </x:c>
      <x:c r="AM158" s="74"/>
      <x:c r="AN158" s="74"/>
    </x:row>
    <x:row r="159">
      <x:c r="A159" s="100" t="n">
        <x:v>46247</x:v>
      </x:c>
      <x:c r="B159" s="103" t="n">
        <x:v>775.9531860351562</x:v>
      </x:c>
      <x:c r="C159" s="103" t="n">
        <x:v>732.0700073242188</x:v>
      </x:c>
      <x:c r="D159" s="103" t="n">
        <x:v>302.7093811035156</x:v>
      </x:c>
      <x:c r="E159" s="103" t="n">
        <x:v>315.3941345214844</x:v>
      </x:c>
      <x:c r="F159" s="103" t="n">
        <x:v>201.91839599609375</x:v>
      </x:c>
      <x:c r="G159" s="103" t="n">
        <x:v>225.04818725585938</x:v>
      </x:c>
      <x:c r="H159" s="103" t="n">
        <x:v>949.8300170898438</x:v>
      </x:c>
      <x:c r="I159" s="103" t="n">
        <x:v>429.33819580078125</x:v>
      </x:c>
      <x:c r="J159" s="103" t="n">
        <x:v>1207.27001953125</x:v>
      </x:c>
      <x:c r="K159" s="103" t="n">
        <x:v>363.1099853515625</x:v>
      </x:c>
      <x:c r="L159" s="103" t="n">
        <x:v>86.90144348144531</x:v>
      </x:c>
      <x:c r="M159" s="103" t="n">
        <x:v>961.8499755859375</x:v>
      </x:c>
      <x:c r="N159" s="103" t="n">
        <x:v>88.11000061035156</x:v>
      </x:c>
      <x:c r="O159" s="103" t="n">
        <x:v>82.27472686767578</x:v>
      </x:c>
      <x:c r="P159" s="103" t="n">
        <x:v>79.35511016845703</x:v>
      </x:c>
      <x:c r="Q159" s="103" t="n">
        <x:v>398.9599914550781</x:v>
      </x:c>
      <x:c r="R159" s="103" t="n">
        <x:v>28.18000030517578</x:v>
      </x:c>
      <x:c r="S159" s="103" t="n">
        <x:v>125.02999877929688</x:v>
      </x:c>
      <x:c r="T159" s="74"/>
      <x:c r="U159" s="101" t="n">
        <x:f>B159/B158-1</x:f>
        <x:v>0.006977515074108265</x:v>
      </x:c>
      <x:c r="V159" s="101" t="n">
        <x:f>C159/C158-1</x:f>
        <x:v>0.011565558900105577</x:v>
      </x:c>
      <x:c r="W159" s="101" t="n">
        <x:f>D159/D158-1</x:f>
        <x:v>0.0026097296348803756</x:v>
      </x:c>
      <x:c r="X159" s="101" t="n">
        <x:f>E159/E158-1</x:f>
        <x:v>0.004130457234970075</x:v>
      </x:c>
      <x:c r="Y159" s="101" t="n">
        <x:f>F159/F158-1</x:f>
        <x:v>0.013083109886731226</x:v>
      </x:c>
      <x:c r="Z159" s="101" t="n">
        <x:f>G159/G158-1</x:f>
        <x:v>0.0053996895745995754</x:v>
      </x:c>
      <x:c r="AA159" s="101" t="n">
        <x:f>H159/H158-1</x:f>
        <x:v>0.042291740271221956</x:v>
      </x:c>
      <x:c r="AB159" s="101" t="n">
        <x:f>I159/I158-1</x:f>
        <x:v>0.003122405704823583</x:v>
      </x:c>
      <x:c r="AC159" s="101" t="n">
        <x:f>J159/J158-1</x:f>
        <x:v>-0.009243826279298317</x:v>
      </x:c>
      <x:c r="AD159" s="101" t="n">
        <x:f>K159/K158-1</x:f>
        <x:v>-0.005668457653036252</x:v>
      </x:c>
      <x:c r="AE159" s="101" t="n">
        <x:f>L159/L158-1</x:f>
        <x:v>0.008188204520918507</x:v>
      </x:c>
      <x:c r="AF159" s="101" t="n">
        <x:f>M159/M158-1</x:f>
        <x:v>0.012921458197590496</x:v>
      </x:c>
      <x:c r="AG159" s="101" t="n">
        <x:f>N159/N158-1</x:f>
        <x:v>-0.009220731946590344</x:v>
      </x:c>
      <x:c r="AH159" s="101" t="n">
        <x:f>O159/O158-1</x:f>
        <x:v>0.005845779578274479</x:v>
      </x:c>
      <x:c r="AI159" s="101" t="n">
        <x:f>P159/P158-1</x:f>
        <x:v>0.002260986923104502</x:v>
      </x:c>
      <x:c r="AJ159" s="101" t="n">
        <x:f>Q159/Q158-1</x:f>
        <x:v>-0.014719010607066263</x:v>
      </x:c>
      <x:c r="AK159" s="101" t="n">
        <x:f>R159/R158-1</x:f>
        <x:v>-0.0007092360717222412</x:v>
      </x:c>
      <x:c r="AL159" s="101" t="n">
        <x:f>S159/S158-1</x:f>
        <x:v>-0.017831926300410195</x:v>
      </x:c>
      <x:c r="AM159" s="74"/>
      <x:c r="AN159" s="74"/>
    </x:row>
    <x:row r="160">
      <x:c r="A160" s="100" t="n">
        <x:v>46248</x:v>
      </x:c>
      <x:c r="B160" s="103" t="n">
        <x:v>774.4169921875</x:v>
      </x:c>
      <x:c r="C160" s="103" t="n">
        <x:v>731.0700073242188</x:v>
      </x:c>
      <x:c r="D160" s="103" t="n">
        <x:v>304.2952575683594</x:v>
      </x:c>
      <x:c r="E160" s="103" t="n">
        <x:v>316.5717468261719</x:v>
      </x:c>
      <x:c r="F160" s="103" t="n">
        <x:v>203.11270141601562</x:v>
      </x:c>
      <x:c r="G160" s="103" t="n">
        <x:v>224.90834045410156</x:v>
      </x:c>
      <x:c r="H160" s="103" t="n">
        <x:v>971.6599731445312</x:v>
      </x:c>
      <x:c r="I160" s="103" t="n">
        <x:v>425.20928955078125</x:v>
      </x:c>
      <x:c r="J160" s="103" t="n">
        <x:v>1180.1600341796875</x:v>
      </x:c>
      <x:c r="K160" s="103" t="n">
        <x:v>362.8399963378906</x:v>
      </x:c>
      <x:c r="L160" s="103" t="n">
        <x:v>87.18972778320312</x:v>
      </x:c>
      <x:c r="M160" s="103" t="n">
        <x:v>961.0999755859375</x:v>
      </x:c>
      <x:c r="N160" s="103" t="n">
        <x:v>88.81999969482422</x:v>
      </x:c>
      <x:c r="O160" s="103" t="n">
        <x:v>81.7268295288086</x:v>
      </x:c>
      <x:c r="P160" s="103" t="n">
        <x:v>79.27554321289062</x:v>
      </x:c>
      <x:c r="Q160" s="103" t="n">
        <x:v>401.4800109863281</x:v>
      </x:c>
      <x:c r="R160" s="103" t="n">
        <x:v>28.110000610351562</x:v>
      </x:c>
      <x:c r="S160" s="103" t="n">
        <x:v>126.5999984741211</x:v>
      </x:c>
      <x:c r="T160" s="74"/>
      <x:c r="U160" s="101" t="n">
        <x:f>B160/B159-1</x:f>
        <x:v>-0.0019797506799419384</x:v>
      </x:c>
      <x:c r="V160" s="101" t="n">
        <x:f>C160/C159-1</x:f>
        <x:v>-0.0013659895774928987</x:v>
      </x:c>
      <x:c r="W160" s="101" t="n">
        <x:f>D160/D159-1</x:f>
        <x:v>0.005238940593986552</x:v>
      </x:c>
      <x:c r="X160" s="101" t="n">
        <x:f>E160/E159-1</x:f>
        <x:v>0.003733779978103202</x:v>
      </x:c>
      <x:c r="Y160" s="101" t="n">
        <x:f>F160/F159-1</x:f>
        <x:v>0.0059147925280913505</x:v>
      </x:c>
      <x:c r="Z160" s="101" t="n">
        <x:f>G160/G159-1</x:f>
        <x:v>-0.0006214082568850587</x:v>
      </x:c>
      <x:c r="AA160" s="101" t="n">
        <x:f>H160/H159-1</x:f>
        <x:v>0.022983013446523426</x:v>
      </x:c>
      <x:c r="AB160" s="101" t="n">
        <x:f>I160/I159-1</x:f>
        <x:v>-0.009616908745561203</x:v>
      </x:c>
      <x:c r="AC160" s="101" t="n">
        <x:f>J160/J159-1</x:f>
        <x:v>-0.022455610520410785</x:v>
      </x:c>
      <x:c r="AD160" s="101" t="n">
        <x:f>K160/K159-1</x:f>
        <x:v>-0.0007435461005306232</x:v>
      </x:c>
      <x:c r="AE160" s="101" t="n">
        <x:f>L160/L159-1</x:f>
        <x:v>0.0033173706926901136</x:v>
      </x:c>
      <x:c r="AF160" s="101" t="n">
        <x:f>M160/M159-1</x:f>
        <x:v>-0.000779747381646656</x:v>
      </x:c>
      <x:c r="AG160" s="101" t="n">
        <x:f>N160/N159-1</x:f>
        <x:v>0.008058098735153507</x:v>
      </x:c>
      <x:c r="AH160" s="101" t="n">
        <x:f>O160/O159-1</x:f>
        <x:v>-0.006659363813487751</x:v>
      </x:c>
      <x:c r="AI160" s="101" t="n">
        <x:f>P160/P159-1</x:f>
        <x:v>-0.0010026695873460723</x:v>
      </x:c>
      <x:c r="AJ160" s="101" t="n">
        <x:f>Q160/Q159-1</x:f>
        <x:v>0.006316471789712619</x:v>
      </x:c>
      <x:c r="AK160" s="101" t="n">
        <x:f>R160/R159-1</x:f>
        <x:v>-0.002484020371403717</x:v>
      </x:c>
      <x:c r="AL160" s="101" t="n">
        <x:f>S160/S159-1</x:f>
        <x:v>0.012556984005059224</x:v>
      </x:c>
      <x:c r="AM160" s="74"/>
      <x:c r="AN160" s="74"/>
    </x:row>
    <x:row r="161">
      <x:c r="A161" s="100" t="n">
        <x:v>46251</x:v>
      </x:c>
      <x:c r="B161" s="103" t="n">
        <x:v>770.7560424804688</x:v>
      </x:c>
      <x:c r="C161" s="103" t="n">
        <x:v>729.8699951171875</x:v>
      </x:c>
      <x:c r="D161" s="103" t="n">
        <x:v>303.2679443359375</x:v>
      </x:c>
      <x:c r="E161" s="103" t="n">
        <x:v>321.4219970703125</x:v>
      </x:c>
      <x:c r="F161" s="103" t="n">
        <x:v>203.06292724609375</x:v>
      </x:c>
      <x:c r="G161" s="103" t="n">
        <x:v>224.7584991455078</x:v>
      </x:c>
      <x:c r="H161" s="103" t="n">
        <x:v>1011.75</x:v>
      </x:c>
      <x:c r="I161" s="103" t="n">
        <x:v>429.8169250488281</x:v>
      </x:c>
      <x:c r="J161" s="103" t="n">
        <x:v>1183.1600341796875</x:v>
      </x:c>
      <x:c r="K161" s="103" t="n">
        <x:v>360.9599914550781</x:v>
      </x:c>
      <x:c r="L161" s="103" t="n">
        <x:v>86.46405792236328</x:v>
      </x:c>
      <x:c r="M161" s="103" t="n">
        <x:v>953.5</x:v>
      </x:c>
      <x:c r="N161" s="103" t="n">
        <x:v>87.54000091552734</x:v>
      </x:c>
      <x:c r="O161" s="103" t="n">
        <x:v>81.03946685791016</x:v>
      </x:c>
      <x:c r="P161" s="103" t="n">
        <x:v>79.17609405517578</x:v>
      </x:c>
      <x:c r="Q161" s="103" t="n">
        <x:v>405.489990234375</x:v>
      </x:c>
      <x:c r="R161" s="103" t="n">
        <x:v>28.100000381469727</x:v>
      </x:c>
      <x:c r="S161" s="103" t="n">
        <x:v>130.2899932861328</x:v>
      </x:c>
      <x:c r="T161" s="74"/>
      <x:c r="U161" s="101" t="n">
        <x:f>B161/B160-1</x:f>
        <x:v>-0.004727362317670902</x:v>
      </x:c>
      <x:c r="V161" s="101" t="n">
        <x:f>C161/C160-1</x:f>
        <x:v>-0.0016414463662972612</x:v>
      </x:c>
      <x:c r="W161" s="101" t="n">
        <x:f>D161/D160-1</x:f>
        <x:v>-0.0033760408907821393</x:v>
      </x:c>
      <x:c r="X161" s="101" t="n">
        <x:f>E161/E160-1</x:f>
        <x:v>0.015321172191667065</x:v>
      </x:c>
      <x:c r="Y161" s="101" t="n">
        <x:f>F161/F160-1</x:f>
        <x:v>-0.00024505690473741737</x:v>
      </x:c>
      <x:c r="Z161" s="101" t="n">
        <x:f>G161/G160-1</x:f>
        <x:v>-0.000666232778611997</x:v>
      </x:c>
      <x:c r="AA161" s="101" t="n">
        <x:f>H161/H160-1</x:f>
        <x:v>0.04125931700749952</x:v>
      </x:c>
      <x:c r="AB161" s="101" t="n">
        <x:f>I161/I160-1</x:f>
        <x:v>0.010836159066314632</x:v>
      </x:c>
      <x:c r="AC161" s="101" t="n">
        <x:f>J161/J160-1</x:f>
        <x:v>0.0025420281259440625</x:v>
      </x:c>
      <x:c r="AD161" s="101" t="n">
        <x:f>K161/K160-1</x:f>
        <x:v>-0.005181360659759715</x:v>
      </x:c>
      <x:c r="AE161" s="101" t="n">
        <x:f>L161/L160-1</x:f>
        <x:v>-0.008322882514832708</x:v>
      </x:c>
      <x:c r="AF161" s="101" t="n">
        <x:f>M161/M160-1</x:f>
        <x:v>-0.00790758066693753</x:v>
      </x:c>
      <x:c r="AG161" s="101" t="n">
        <x:f>N161/N160-1</x:f>
        <x:v>-0.014411154961661898</x:v>
      </x:c>
      <x:c r="AH161" s="101" t="n">
        <x:f>O161/O160-1</x:f>
        <x:v>-0.008410489858243442</x:v>
      </x:c>
      <x:c r="AI161" s="101" t="n">
        <x:f>P161/P160-1</x:f>
        <x:v>-0.0012544746296822007</x:v>
      </x:c>
      <x:c r="AJ161" s="101" t="n">
        <x:f>Q161/Q160-1</x:f>
        <x:v>0.009987992274373525</x:v>
      </x:c>
      <x:c r="AK161" s="101" t="n">
        <x:f>R161/R160-1</x:f>
        <x:v>-0.0003557534210139046</x:v>
      </x:c>
      <x:c r="AL161" s="101" t="n">
        <x:f>S161/S160-1</x:f>
        <x:v>0.02914687880320943</x:v>
      </x:c>
      <x:c r="AM161" s="74"/>
      <x:c r="AN161" s="74"/>
    </x:row>
    <x:row r="162">
      <x:c r="A162" s="100" t="n">
        <x:v>46252</x:v>
      </x:c>
      <x:c r="B162" s="103" t="n">
        <x:v>765.5490112304688</x:v>
      </x:c>
      <x:c r="C162" s="103" t="n">
        <x:v>717.510009765625</x:v>
      </x:c>
      <x:c r="D162" s="103" t="n">
        <x:v>299.44793701171875</x:v>
      </x:c>
      <x:c r="E162" s="103" t="n">
        <x:v>311.1826171875</x:v>
      </x:c>
      <x:c r="F162" s="103" t="n">
        <x:v>199.6193389892578</x:v>
      </x:c>
      <x:c r="G162" s="103" t="n">
        <x:v>219.49440002441406</x:v>
      </x:c>
      <x:c r="H162" s="103" t="n">
        <x:v>940.760009765625</x:v>
      </x:c>
      <x:c r="I162" s="103" t="n">
        <x:v>412.3039245605469</x:v>
      </x:c>
      <x:c r="J162" s="103" t="n">
        <x:v>1225.72998046875</x:v>
      </x:c>
      <x:c r="K162" s="103" t="n">
        <x:v>363.25</x:v>
      </x:c>
      <x:c r="L162" s="103" t="n">
        <x:v>88.29314422607422</x:v>
      </x:c>
      <x:c r="M162" s="103" t="n">
        <x:v>961.3499755859375</x:v>
      </x:c>
      <x:c r="N162" s="103" t="n">
        <x:v>87.4000015258789</x:v>
      </x:c>
      <x:c r="O162" s="103" t="n">
        <x:v>81.3482894897461</x:v>
      </x:c>
      <x:c r="P162" s="103" t="n">
        <x:v>79.09652709960938</x:v>
      </x:c>
      <x:c r="Q162" s="103" t="n">
        <x:v>398.54998779296875</x:v>
      </x:c>
      <x:c r="R162" s="103" t="n">
        <x:v>28.139999389648438</x:v>
      </x:c>
      <x:c r="S162" s="103" t="n">
        <x:v>130.66000366210938</x:v>
      </x:c>
      <x:c r="T162" s="74"/>
      <x:c r="U162" s="101" t="n">
        <x:f>B162/B161-1</x:f>
        <x:v>-0.00675574496080833</x:v>
      </x:c>
      <x:c r="V162" s="101" t="n">
        <x:f>C162/C161-1</x:f>
        <x:v>-0.01693450262957852</x:v>
      </x:c>
      <x:c r="W162" s="101" t="n">
        <x:f>D162/D161-1</x:f>
        <x:v>-0.012596146066750857</x:v>
      </x:c>
      <x:c r="X162" s="101" t="n">
        <x:f>E162/E161-1</x:f>
        <x:v>-0.03185650010311081</x:v>
      </x:c>
      <x:c r="Y162" s="101" t="n">
        <x:f>F162/F161-1</x:f>
        <x:v>-0.01695823212802705</x:v>
      </x:c>
      <x:c r="Z162" s="101" t="n">
        <x:f>G162/G161-1</x:f>
        <x:v>-0.02342113486745523</x:v>
      </x:c>
      <x:c r="AA162" s="101" t="n">
        <x:f>H162/H161-1</x:f>
        <x:v>-0.07016554507968864</x:v>
      </x:c>
      <x:c r="AB162" s="101" t="n">
        <x:f>I162/I161-1</x:f>
        <x:v>-0.040745255637133715</x:v>
      </x:c>
      <x:c r="AC162" s="101" t="n">
        <x:f>J162/J161-1</x:f>
        <x:v>0.03597987174962114</x:v>
      </x:c>
      <x:c r="AD162" s="101" t="n">
        <x:f>K162/K161-1</x:f>
        <x:v>0.006344217085363146</x:v>
      </x:c>
      <x:c r="AE162" s="101" t="n">
        <x:f>L162/L161-1</x:f>
        <x:v>0.02115429633609489</x:v>
      </x:c>
      <x:c r="AF162" s="101" t="n">
        <x:f>M162/M161-1</x:f>
        <x:v>0.008232800824265807</x:v>
      </x:c>
      <x:c r="AG162" s="101" t="n">
        <x:f>N162/N161-1</x:f>
        <x:v>-0.0015992619166582678</x:v>
      </x:c>
      <x:c r="AH162" s="101" t="n">
        <x:f>O162/O161-1</x:f>
        <x:v>0.0038107683059835917</x:v>
      </x:c>
      <x:c r="AI162" s="101" t="n">
        <x:f>P162/P161-1</x:f>
        <x:v>-0.0010049366101712032</x:v>
      </x:c>
      <x:c r="AJ162" s="101" t="n">
        <x:f>Q162/Q161-1</x:f>
        <x:v>-0.017115101749848094</x:v>
      </x:c>
      <x:c r="AK162" s="101" t="n">
        <x:f>R162/R161-1</x:f>
        <x:v>0.0014234522290286211</x:v>
      </x:c>
      <x:c r="AL162" s="101" t="n">
        <x:f>S162/S161-1</x:f>
        <x:v>0.002839898649499295</x:v>
      </x:c>
      <x:c r="AM162" s="74"/>
      <x:c r="AN162" s="74"/>
    </x:row>
    <x:row r="163">
      <x:c r="A163" s="100" t="n">
        <x:v>46253</x:v>
      </x:c>
      <x:c r="B163" s="103" t="n">
        <x:v>767.1549682617188</x:v>
      </x:c>
      <x:c r="C163" s="103" t="n">
        <x:v>716.0800170898438</x:v>
      </x:c>
      <x:c r="D163" s="103" t="n">
        <x:v>300.93402099609375</x:v>
      </x:c>
      <x:c r="E163" s="103" t="n">
        <x:v>305.2645568847656</x:v>
      </x:c>
      <x:c r="F163" s="103" t="n">
        <x:v>200.05723571777344</x:v>
      </x:c>
      <x:c r="G163" s="103" t="n">
        <x:v>217.31683349609375</x:v>
      </x:c>
      <x:c r="H163" s="103" t="n">
        <x:v>937.1099853515625</x:v>
      </x:c>
      <x:c r="I163" s="103" t="n">
        <x:v>410.9874267578125</x:v>
      </x:c>
      <x:c r="J163" s="103" t="n">
        <x:v>1280.3399658203125</x:v>
      </x:c>
      <x:c r="K163" s="103" t="n">
        <x:v>357.260009765625</x:v>
      </x:c>
      <x:c r="L163" s="103" t="n">
        <x:v>89.8140640258789</x:v>
      </x:c>
      <x:c r="M163" s="103" t="n">
        <x:v>956.989990234375</x:v>
      </x:c>
      <x:c r="N163" s="103" t="n">
        <x:v>85.94000244140625</x:v>
      </x:c>
      <x:c r="O163" s="103" t="n">
        <x:v>82.70308685302734</x:v>
      </x:c>
      <x:c r="P163" s="103" t="n">
        <x:v>79.27554321289062</x:v>
      </x:c>
      <x:c r="Q163" s="103" t="n">
        <x:v>413.8399963378906</x:v>
      </x:c>
      <x:c r="R163" s="103" t="n">
        <x:v>27.8799991607666</x:v>
      </x:c>
      <x:c r="S163" s="103" t="n">
        <x:v>130.91000366210938</x:v>
      </x:c>
      <x:c r="T163" s="74"/>
      <x:c r="U163" s="101" t="n">
        <x:f>B163/B162-1</x:f>
        <x:v>0.0020977847370853286</x:v>
      </x:c>
      <x:c r="V163" s="101" t="n">
        <x:f>C163/C162-1</x:f>
        <x:v>-0.0019929933468779693</x:v>
      </x:c>
      <x:c r="W163" s="101" t="n">
        <x:f>D163/D162-1</x:f>
        <x:v>0.0049627457754595206</x:v>
      </x:c>
      <x:c r="X163" s="101" t="n">
        <x:f>E163/E162-1</x:f>
        <x:v>-0.019017965579897766</x:v>
      </x:c>
      <x:c r="Y163" s="101" t="n">
        <x:f>F163/F162-1</x:f>
        <x:v>0.002193658844543034</x:v>
      </x:c>
      <x:c r="Z163" s="101" t="n">
        <x:f>G163/G162-1</x:f>
        <x:v>-0.009920829543159648</x:v>
      </x:c>
      <x:c r="AA163" s="101" t="n">
        <x:f>H163/H162-1</x:f>
        <x:v>-0.0038798677411594484</x:v>
      </x:c>
      <x:c r="AB163" s="101" t="n">
        <x:f>I163/I162-1</x:f>
        <x:v>-0.0031930275806556496</x:v>
      </x:c>
      <x:c r="AC163" s="101" t="n">
        <x:f>J163/J162-1</x:f>
        <x:v>0.04455303061990712</x:v>
      </x:c>
      <x:c r="AD163" s="101" t="n">
        <x:f>K163/K162-1</x:f>
        <x:v>-0.016489993762904387</x:v>
      </x:c>
      <x:c r="AE163" s="101" t="n">
        <x:f>L163/L162-1</x:f>
        <x:v>0.017225797236423812</x:v>
      </x:c>
      <x:c r="AF163" s="101" t="n">
        <x:f>M163/M162-1</x:f>
        <x:v>-0.004535273794442185</x:v>
      </x:c>
      <x:c r="AG163" s="101" t="n">
        <x:f>N163/N162-1</x:f>
        <x:v>-0.016704794725207806</x:v>
      </x:c>
      <x:c r="AH163" s="101" t="n">
        <x:f>O163/O162-1</x:f>
        <x:v>0.016654282121715935</x:v>
      </x:c>
      <x:c r="AI163" s="101" t="n">
        <x:f>P163/P162-1</x:f>
        <x:v>0.0022632613573008165</x:v>
      </x:c>
      <x:c r="AJ163" s="101" t="n">
        <x:f>Q163/Q162-1</x:f>
        <x:v>0.0383640923679176</x:v>
      </x:c>
      <x:c r="AK163" s="101" t="n">
        <x:f>R163/R162-1</x:f>
        <x:v>-0.009239525036289775</x:v>
      </x:c>
      <x:c r="AL163" s="101" t="n">
        <x:f>S163/S162-1</x:f>
        <x:v>0.0019133628730525487</x:v>
      </x:c>
      <x:c r="AM163" s="74"/>
      <x:c r="AN163" s="74"/>
    </x:row>
    <x:row r="164">
      <x:c r="A164" s="100" t="n">
        <x:v>46254</x:v>
      </x:c>
      <x:c r="B164" s="103" t="n">
        <x:v>760.7109985351562</x:v>
      </x:c>
      <x:c r="C164" s="103" t="n">
        <x:v>710.9299926757812</x:v>
      </x:c>
      <x:c r="D164" s="103" t="n">
        <x:v>296.89459228515625</x:v>
      </x:c>
      <x:c r="E164" s="103" t="n">
        <x:v>304.49609375</x:v>
      </x:c>
      <x:c r="F164" s="103" t="n">
        <x:v>200.6444549560547</x:v>
      </x:c>
      <x:c r="G164" s="103" t="n">
        <x:v>216.60763549804688</x:v>
      </x:c>
      <x:c r="H164" s="103" t="n">
        <x:v>974.3300170898438</x:v>
      </x:c>
      <x:c r="I164" s="103" t="n">
        <x:v>414.886962890625</x:v>
      </x:c>
      <x:c r="J164" s="103" t="n">
        <x:v>1244.4000244140625</x:v>
      </x:c>
      <x:c r="K164" s="103" t="n">
        <x:v>351.54998779296875</x:v>
      </x:c>
      <x:c r="L164" s="103" t="n">
        <x:v>89.96318054199219</x:v>
      </x:c>
      <x:c r="M164" s="103" t="n">
        <x:v>933.510009765625</x:v>
      </x:c>
      <x:c r="N164" s="103" t="n">
        <x:v>83.69999694824219</x:v>
      </x:c>
      <x:c r="O164" s="103" t="n">
        <x:v>82.02568054199219</x:v>
      </x:c>
      <x:c r="P164" s="103" t="n">
        <x:v>79.12635803222656</x:v>
      </x:c>
      <x:c r="Q164" s="103" t="n">
        <x:v>415.260009765625</x:v>
      </x:c>
      <x:c r="R164" s="103" t="n">
        <x:v>27.90999984741211</x:v>
      </x:c>
      <x:c r="S164" s="103" t="n">
        <x:v>134.5399932861328</x:v>
      </x:c>
      <x:c r="T164" s="74"/>
      <x:c r="U164" s="101" t="n">
        <x:f>B164/B163-1</x:f>
        <x:v>-0.008399827926766523</x:v>
      </x:c>
      <x:c r="V164" s="101" t="n">
        <x:f>C164/C163-1</x:f>
        <x:v>-0.007191967784539344</x:v>
      </x:c>
      <x:c r="W164" s="101" t="n">
        <x:f>D164/D163-1</x:f>
        <x:v>-0.013422971246544235</x:v>
      </x:c>
      <x:c r="X164" s="101" t="n">
        <x:f>E164/E163-1</x:f>
        <x:v>-0.0025173676977366943</x:v>
      </x:c>
      <x:c r="Y164" s="101" t="n">
        <x:f>F164/F163-1</x:f>
        <x:v>0.0029352561839335323</x:v>
      </x:c>
      <x:c r="Z164" s="101" t="n">
        <x:f>G164/G163-1</x:f>
        <x:v>-0.0032634287304743603</x:v>
      </x:c>
      <x:c r="AA164" s="101" t="n">
        <x:f>H164/H163-1</x:f>
        <x:v>0.039717890450519544</x:v>
      </x:c>
      <x:c r="AB164" s="101" t="n">
        <x:f>I164/I163-1</x:f>
        <x:v>0.009488212726056044</x:v>
      </x:c>
      <x:c r="AC164" s="101" t="n">
        <x:f>J164/J163-1</x:f>
        <x:v>-0.028070623713775333</x:v>
      </x:c>
      <x:c r="AD164" s="101" t="n">
        <x:f>K164/K163-1</x:f>
        <x:v>-0.015982818721866576</x:v>
      </x:c>
      <x:c r="AE164" s="101" t="n">
        <x:f>L164/L163-1</x:f>
        <x:v>0.0016602802437524211</x:v>
      </x:c>
      <x:c r="AF164" s="101" t="n">
        <x:f>M164/M163-1</x:f>
        <x:v>-0.024535241442807054</x:v>
      </x:c>
      <x:c r="AG164" s="101" t="n">
        <x:f>N164/N163-1</x:f>
        <x:v>-0.026064759477884558</x:v>
      </x:c>
      <x:c r="AH164" s="101" t="n">
        <x:f>O164/O163-1</x:f>
        <x:v>-0.008190822577626156</x:v>
      </x:c>
      <x:c r="AI164" s="101" t="n">
        <x:f>P164/P163-1</x:f>
        <x:v>-0.0018818563029386892</x:v>
      </x:c>
      <x:c r="AJ164" s="101" t="n">
        <x:f>Q164/Q163-1</x:f>
        <x:v>0.003431310265562093</x:v>
      </x:c>
      <x:c r="AK164" s="101" t="n">
        <x:f>R164/R163-1</x:f>
        <x:v>0.0010760648331626932</x:v>
      </x:c>
      <x:c r="AL164" s="101" t="n">
        <x:f>S164/S163-1</x:f>
        <x:v>0.027728894068269838</x:v>
      </x:c>
      <x:c r="AM164" s="74"/>
      <x:c r="AN164" s="74"/>
    </x:row>
    <x:row r="165">
      <x:c r="A165" s="100" t="n">
        <x:v>46255</x:v>
      </x:c>
      <x:c r="B165" s="103" t="n">
        <x:v>763.8232421875</x:v>
      </x:c>
      <x:c r="C165" s="103" t="n">
        <x:v>713.4400024414062</x:v>
      </x:c>
      <x:c r="D165" s="103" t="n">
        <x:v>299.1786193847656</x:v>
      </x:c>
      <x:c r="E165" s="103" t="n">
        <x:v>304.5559997558594</x:v>
      </x:c>
      <x:c r="F165" s="103" t="n">
        <x:v>201.56008911132812</x:v>
      </x:c>
      <x:c r="G165" s="103" t="n">
        <x:v>214.48001098632812</x:v>
      </x:c>
      <x:c r="H165" s="103" t="n">
        <x:v>966.780029296875</x:v>
      </x:c>
      <x:c r="I165" s="103" t="n">
        <x:v>417.8291015625</x:v>
      </x:c>
      <x:c r="J165" s="103" t="n">
        <x:v>1255.4000244140625</x:v>
      </x:c>
      <x:c r="K165" s="103" t="n">
        <x:v>351.5799865722656</x:v>
      </x:c>
      <x:c r="L165" s="103" t="n">
        <x:v>90.55961608886719</x:v>
      </x:c>
      <x:c r="M165" s="103" t="n">
        <x:v>947.739990234375</x:v>
      </x:c>
      <x:c r="N165" s="103" t="n">
        <x:v>83.83999633789062</x:v>
      </x:c>
      <x:c r="O165" s="103" t="n">
        <x:v>81.7367935180664</x:v>
      </x:c>
      <x:c r="P165" s="103" t="n">
        <x:v>79.17609405517578</x:v>
      </x:c>
      <x:c r="Q165" s="103" t="n">
        <x:v>423.3599853515625</x:v>
      </x:c>
      <x:c r="R165" s="103" t="n">
        <x:v>27.899999618530273</x:v>
      </x:c>
      <x:c r="S165" s="103" t="n">
        <x:v>134.63999938964844</x:v>
      </x:c>
      <x:c r="T165" s="74"/>
      <x:c r="U165" s="101" t="n">
        <x:f>B165/B164-1</x:f>
        <x:v>0.004091229991858514</x:v>
      </x:c>
      <x:c r="V165" s="101" t="n">
        <x:f>C165/C164-1</x:f>
        <x:v>0.0035306004690811577</x:v>
      </x:c>
      <x:c r="W165" s="101" t="n">
        <x:f>D165/D164-1</x:f>
        <x:v>0.0076930572632849525</x:v>
      </x:c>
      <x:c r="X165" s="101" t="n">
        <x:f>E165/E164-1</x:f>
        <x:v>0.0001967381752638886</x:v>
      </x:c>
      <x:c r="Y165" s="101" t="n">
        <x:f>F165/F164-1</x:f>
        <x:v>0.004563466034852359</x:v>
      </x:c>
      <x:c r="Z165" s="101" t="n">
        <x:f>G165/G164-1</x:f>
        <x:v>-0.00982248158901089</x:v>
      </x:c>
      <x:c r="AA165" s="101" t="n">
        <x:f>H165/H164-1</x:f>
        <x:v>-0.007748901974219402</x:v>
      </x:c>
      <x:c r="AB165" s="101" t="n">
        <x:f>I165/I164-1</x:f>
        <x:v>0.007091422327123453</x:v>
      </x:c>
      <x:c r="AC165" s="101" t="n">
        <x:f>J165/J164-1</x:f>
        <x:v>0.008839601240910877</x:v>
      </x:c>
      <x:c r="AD165" s="101" t="n">
        <x:f>K165/K164-1</x:f>
        <x:v>0.00008533289813272837</x:v>
      </x:c>
      <x:c r="AE165" s="101" t="n">
        <x:f>L165/L164-1</x:f>
        <x:v>0.006629773906188241</x:v>
      </x:c>
      <x:c r="AF165" s="101" t="n">
        <x:f>M165/M164-1</x:f>
        <x:v>0.015243522104623874</x:v>
      </x:c>
      <x:c r="AG165" s="101" t="n">
        <x:f>N165/N164-1</x:f>
        <x:v>0.0016726331511698334</x:v>
      </x:c>
      <x:c r="AH165" s="101" t="n">
        <x:f>O165/O164-1</x:f>
        <x:v>-0.0035219095046445936</x:v>
      </x:c>
      <x:c r="AI165" s="101" t="n">
        <x:f>P165/P164-1</x:f>
        <x:v>0.0006285645414005891</x:v>
      </x:c>
      <x:c r="AJ165" s="101" t="n">
        <x:f>Q165/Q164-1</x:f>
        <x:v>0.019505792504578512</x:v>
      </x:c>
      <x:c r="AK165" s="101" t="n">
        <x:f>R165/R164-1</x:f>
        <x:v>-0.00035830272076342595</x:v>
      </x:c>
      <x:c r="AL165" s="101" t="n">
        <x:f>S165/S164-1</x:f>
        <x:v>0.0007433187788477014</x:v>
      </x:c>
      <x:c r="AM165" s="74"/>
      <x:c r="AN165" s="74"/>
    </x:row>
    <x:row r="166">
      <x:c r="A166" s="100" t="n">
        <x:v>46258</x:v>
      </x:c>
      <x:c r="B166" s="103" t="n">
        <x:v>761.5787963867188</x:v>
      </x:c>
      <x:c r="C166" s="103" t="n">
        <x:v>706.3200073242188</x:v>
      </x:c>
      <x:c r="D166" s="103" t="n">
        <x:v>297.19378662109375</x:v>
      </x:c>
      <x:c r="E166" s="103" t="n">
        <x:v>299.9851989746094</x:v>
      </x:c>
      <x:c r="F166" s="103" t="n">
        <x:v>199.18142700195312</x:v>
      </x:c>
      <x:c r="G166" s="103" t="n">
        <x:v>208.24697875976562</x:v>
      </x:c>
      <x:c r="H166" s="103" t="n">
        <x:v>910.4299926757812</x:v>
      </x:c>
      <x:c r="I166" s="103" t="n">
        <x:v>409.022705078125</x:v>
      </x:c>
      <x:c r="J166" s="103" t="n">
        <x:v>1246.9300537109375</x:v>
      </x:c>
      <x:c r="K166" s="103" t="n">
        <x:v>356.3900146484375</x:v>
      </x:c>
      <x:c r="L166" s="103" t="n">
        <x:v>91.4443359375</x:v>
      </x:c>
      <x:c r="M166" s="103" t="n">
        <x:v>971.4000244140625</x:v>
      </x:c>
      <x:c r="N166" s="103" t="n">
        <x:v>84.72000122070312</x:v>
      </x:c>
      <x:c r="O166" s="103" t="n">
        <x:v>82.24484252929688</x:v>
      </x:c>
      <x:c r="P166" s="103" t="n">
        <x:v>79.26559448242188</x:v>
      </x:c>
      <x:c r="Q166" s="103" t="n">
        <x:v>426.69000244140625</x:v>
      </x:c>
      <x:c r="R166" s="103" t="n">
        <x:v>27.959999084472656</x:v>
      </x:c>
      <x:c r="S166" s="103" t="n">
        <x:v>132.2100067138672</x:v>
      </x:c>
      <x:c r="T166" s="74"/>
      <x:c r="U166" s="101" t="n">
        <x:f>B166/B165-1</x:f>
        <x:v>-0.0029384361156037375</x:v>
      </x:c>
      <x:c r="V166" s="101" t="n">
        <x:f>C166/C165-1</x:f>
        <x:v>-0.009979809224073155</x:v>
      </x:c>
      <x:c r="W166" s="101" t="n">
        <x:f>D166/D165-1</x:f>
        <x:v>-0.006634273424195536</x:v>
      </x:c>
      <x:c r="X166" s="101" t="n">
        <x:f>E166/E165-1</x:f>
        <x:v>-0.015008079909488159</x:v>
      </x:c>
      <x:c r="Y166" s="101" t="n">
        <x:f>F166/F165-1</x:f>
        <x:v>-0.011801255495879404</x:v>
      </x:c>
      <x:c r="Z166" s="101" t="n">
        <x:f>G166/G165-1</x:f>
        <x:v>-0.029061133472992107</x:v>
      </x:c>
      <x:c r="AA166" s="101" t="n">
        <x:f>H166/H165-1</x:f>
        <x:v>-0.058286305998766164</x:v>
      </x:c>
      <x:c r="AB166" s="101" t="n">
        <x:f>I166/I165-1</x:f>
        <x:v>-0.021076551277646516</x:v>
      </x:c>
      <x:c r="AC166" s="101" t="n">
        <x:f>J166/J165-1</x:f>
        <x:v>-0.006746830124587766</x:v>
      </x:c>
      <x:c r="AD166" s="101" t="n">
        <x:f>K166/K165-1</x:f>
        <x:v>0.01368117714283823</x:v>
      </x:c>
      <x:c r="AE166" s="101" t="n">
        <x:f>L166/L165-1</x:f>
        <x:v>0.00976947437326392</x:v>
      </x:c>
      <x:c r="AF166" s="101" t="n">
        <x:f>M166/M165-1</x:f>
        <x:v>0.024964689074517654</x:v>
      </x:c>
      <x:c r="AG166" s="101" t="n">
        <x:f>N166/N165-1</x:f>
        <x:v>0.010496241904232928</x:v>
      </x:c>
      <x:c r="AH166" s="101" t="n">
        <x:f>O166/O165-1</x:f>
        <x:v>0.00621567092815023</x:v>
      </x:c>
      <x:c r="AI166" s="101" t="n">
        <x:f>P166/P165-1</x:f>
        <x:v>0.001130397101727798</x:v>
      </x:c>
      <x:c r="AJ166" s="101" t="n">
        <x:f>Q166/Q165-1</x:f>
        <x:v>0.007865686897826407</x:v>
      </x:c>
      <x:c r="AK166" s="101" t="n">
        <x:f>R166/R165-1</x:f>
        <x:v>0.0021505185219621303</x:v>
      </x:c>
      <x:c r="AL166" s="101" t="n">
        <x:f>S166/S165-1</x:f>
        <x:v>-0.018048074025526772</x:v>
      </x:c>
      <x:c r="AM166" s="74"/>
      <x:c r="AN166" s="74"/>
    </x:row>
    <x:row r="167">
      <x:c r="A167" s="100" t="n">
        <x:v>46259</x:v>
      </x:c>
      <x:c r="B167" s="103" t="n">
        <x:v>764.0127563476562</x:v>
      </x:c>
      <x:c r="C167" s="103" t="n">
        <x:v>710.719970703125</x:v>
      </x:c>
      <x:c r="D167" s="103" t="n">
        <x:v>298.4505310058594</x:v>
      </x:c>
      <x:c r="E167" s="103" t="n">
        <x:v>301.79156494140625</x:v>
      </x:c>
      <x:c r="F167" s="103" t="n">
        <x:v>200.21649169921875</x:v>
      </x:c>
      <x:c r="G167" s="103" t="n">
        <x:v>212.81187438964844</x:v>
      </x:c>
      <x:c r="H167" s="103" t="n">
        <x:v>932.969970703125</x:v>
      </x:c>
      <x:c r="I167" s="103" t="n">
        <x:v>416.293212890625</x:v>
      </x:c>
      <x:c r="J167" s="103" t="n">
        <x:v>1233.6600341796875</x:v>
      </x:c>
      <x:c r="K167" s="103" t="n">
        <x:v>356.69000244140625</x:v>
      </x:c>
      <x:c r="L167" s="103" t="n">
        <x:v>91.0964126586914</x:v>
      </x:c>
      <x:c r="M167" s="103" t="n">
        <x:v>960.010009765625</x:v>
      </x:c>
      <x:c r="N167" s="103" t="n">
        <x:v>84.79000091552734</x:v>
      </x:c>
      <x:c r="O167" s="103" t="n">
        <x:v>83.15137481689453</x:v>
      </x:c>
      <x:c r="P167" s="103" t="n">
        <x:v>79.4843978881836</x:v>
      </x:c>
      <x:c r="Q167" s="103" t="n">
        <x:v>428.07000732421875</x:v>
      </x:c>
      <x:c r="R167" s="103" t="n">
        <x:v>27.940000534057617</x:v>
      </x:c>
      <x:c r="S167" s="103" t="n">
        <x:v>126.1500015258789</x:v>
      </x:c>
      <x:c r="T167" s="74"/>
      <x:c r="U167" s="101" t="n">
        <x:f>B167/B166-1</x:f>
        <x:v>0.003195939766817757</x:v>
      </x:c>
      <x:c r="V167" s="101" t="n">
        <x:f>C167/C166-1</x:f>
        <x:v>0.006229419148941817</x:v>
      </x:c>
      <x:c r="W167" s="101" t="n">
        <x:f>D167/D166-1</x:f>
        <x:v>0.004228703429684844</x:v>
      </x:c>
      <x:c r="X167" s="101" t="n">
        <x:f>E167/E166-1</x:f>
        <x:v>0.006021516971408181</x:v>
      </x:c>
      <x:c r="Y167" s="101" t="n">
        <x:f>F167/F166-1</x:f>
        <x:v>0.005196592437584524</x:v>
      </x:c>
      <x:c r="Z167" s="101" t="n">
        <x:f>G167/G166-1</x:f>
        <x:v>0.021920585148795357</x:v>
      </x:c>
      <x:c r="AA167" s="101" t="n">
        <x:f>H167/H166-1</x:f>
        <x:v>0.0247575082199325</x:v>
      </x:c>
      <x:c r="AB167" s="101" t="n">
        <x:f>I167/I166-1</x:f>
        <x:v>0.01777531594758619</x:v>
      </x:c>
      <x:c r="AC167" s="101" t="n">
        <x:f>J167/J166-1</x:f>
        <x:v>-0.010642152293753426</x:v>
      </x:c>
      <x:c r="AD167" s="101" t="n">
        <x:f>K167/K166-1</x:f>
        <x:v>0.0008417401740750119</x:v>
      </x:c>
      <x:c r="AE167" s="101" t="n">
        <x:f>L167/L166-1</x:f>
        <x:v>-0.0038047548297184264</x:v>
      </x:c>
      <x:c r="AF167" s="101" t="n">
        <x:f>M167/M166-1</x:f>
        <x:v>-0.011725359648109723</x:v>
      </x:c>
      <x:c r="AG167" s="101" t="n">
        <x:f>N167/N166-1</x:f>
        <x:v>0.0008262475662843549</x:v>
      </x:c>
      <x:c r="AH167" s="101" t="n">
        <x:f>O167/O166-1</x:f>
        <x:v>0.01102236030514292</x:v>
      </x:c>
      <x:c r="AI167" s="101" t="n">
        <x:f>P167/P166-1</x:f>
        <x:v>0.0027603830790701167</x:v>
      </x:c>
      <x:c r="AJ167" s="101" t="n">
        <x:f>Q167/Q166-1</x:f>
        <x:v>0.0032342095547504</x:v>
      </x:c>
      <x:c r="AK167" s="101" t="n">
        <x:f>R167/R166-1</x:f>
        <x:v>-0.0007152557607251753</x:v>
      </x:c>
      <x:c r="AL167" s="101" t="n">
        <x:f>S167/S166-1</x:f>
        <x:v>-0.04583620664284149</x:v>
      </x:c>
      <x:c r="AM167" s="74"/>
      <x:c r="AN167" s="74"/>
    </x:row>
    <x:row r="168">
      <x:c r="A168" s="100" t="n">
        <x:v>46260</x:v>
      </x:c>
      <x:c r="B168" s="103" t="n">
        <x:v>764.182373046875</x:v>
      </x:c>
      <x:c r="C168" s="103" t="n">
        <x:v>711.3699951171875</x:v>
      </x:c>
      <x:c r="D168" s="103" t="n">
        <x:v>298.15130615234375</x:v>
      </x:c>
      <x:c r="E168" s="103" t="n">
        <x:v>303.3883361816406</x:v>
      </x:c>
      <x:c r="F168" s="103" t="n">
        <x:v>200.89328002929688</x:v>
      </x:c>
      <x:c r="G168" s="103" t="n">
        <x:v>209.4256591796875</x:v>
      </x:c>
      <x:c r="H168" s="103" t="n">
        <x:v>938.4000244140625</x:v>
      </x:c>
      <x:c r="I168" s="103" t="n">
        <x:v>416.57244873046875</x:v>
      </x:c>
      <x:c r="J168" s="103" t="n">
        <x:v>1189.4100341796875</x:v>
      </x:c>
      <x:c r="K168" s="103" t="n">
        <x:v>356.5</x:v>
      </x:c>
      <x:c r="L168" s="103" t="n">
        <x:v>89.54566955566406</x:v>
      </x:c>
      <x:c r="M168" s="103" t="n">
        <x:v>956.1199951171875</x:v>
      </x:c>
      <x:c r="N168" s="103" t="n">
        <x:v>85.2300033569336</x:v>
      </x:c>
      <x:c r="O168" s="103" t="n">
        <x:v>82.98202514648438</x:v>
      </x:c>
      <x:c r="P168" s="103" t="n">
        <x:v>79.46451568603516</x:v>
      </x:c>
      <x:c r="Q168" s="103" t="n">
        <x:v>421.32000732421875</x:v>
      </x:c>
      <x:c r="R168" s="103" t="n">
        <x:v>28.020000457763672</x:v>
      </x:c>
      <x:c r="S168" s="103" t="n">
        <x:v>127.3499984741211</x:v>
      </x:c>
      <x:c r="T168" s="74"/>
      <x:c r="U168" s="101" t="n">
        <x:f>B168/B167-1</x:f>
        <x:v>0.00022200767959623668</x:v>
      </x:c>
      <x:c r="V168" s="101" t="n">
        <x:f>C168/C167-1</x:f>
        <x:v>0.0009145998999007254</x:v>
      </x:c>
      <x:c r="W168" s="101" t="n">
        <x:f>D168/D167-1</x:f>
        <x:v>-0.0010025944752289906</x:v>
      </x:c>
      <x:c r="X168" s="101" t="n">
        <x:f>E168/E167-1</x:f>
        <x:v>0.005290973724014991</x:v>
      </x:c>
      <x:c r="Y168" s="101" t="n">
        <x:f>F168/F167-1</x:f>
        <x:v>0.0033802826347335557</x:v>
      </x:c>
      <x:c r="Z168" s="101" t="n">
        <x:f>G168/G167-1</x:f>
        <x:v>-0.01591177757196449</x:v>
      </x:c>
      <x:c r="AA168" s="101" t="n">
        <x:f>H168/H167-1</x:f>
        <x:v>0.005820180586139534</x:v>
      </x:c>
      <x:c r="AB168" s="101" t="n">
        <x:f>I168/I167-1</x:f>
        <x:v>0.000670767216945034</x:v>
      </x:c>
      <x:c r="AC168" s="101" t="n">
        <x:f>J168/J167-1</x:f>
        <x:v>-0.03586887697908092</x:v>
      </x:c>
      <x:c r="AD168" s="101" t="n">
        <x:f>K168/K167-1</x:f>
        <x:v>-0.0005326822734188497</x:v>
      </x:c>
      <x:c r="AE168" s="101" t="n">
        <x:f>L168/L167-1</x:f>
        <x:v>-0.01702309737308183</x:v>
      </x:c>
      <x:c r="AF168" s="101" t="n">
        <x:f>M168/M167-1</x:f>
        <x:v>-0.0040520563419824684</x:v>
      </x:c>
      <x:c r="AG168" s="101" t="n">
        <x:f>N168/N167-1</x:f>
        <x:v>0.005189319927530134</x:v>
      </x:c>
      <x:c r="AH168" s="101" t="n">
        <x:f>O168/O167-1</x:f>
        <x:v>-0.00203664305951734</x:v>
      </x:c>
      <x:c r="AI168" s="101" t="n">
        <x:f>P168/P167-1</x:f>
        <x:v>-0.00025013968372011863</x:v>
      </x:c>
      <x:c r="AJ168" s="101" t="n">
        <x:f>Q168/Q167-1</x:f>
        <x:v>-0.015768448815633995</x:v>
      </x:c>
      <x:c r="AK168" s="101" t="n">
        <x:f>R168/R167-1</x:f>
        <x:v>0.00286327566846456</x:v>
      </x:c>
      <x:c r="AL168" s="101" t="n">
        <x:f>S168/S167-1</x:f>
        <x:v>0.009512460830180869</x:v>
      </x:c>
      <x:c r="AM168" s="74"/>
      <x:c r="AN168" s="74"/>
    </x:row>
    <x:row r="169">
      <x:c r="A169" s="100" t="n">
        <x:v>46261</x:v>
      </x:c>
      <x:c r="B169" s="103" t="n">
        <x:v>769.18994140625</x:v>
      </x:c>
      <x:c r="C169" s="103" t="n">
        <x:v>721.1099853515625</x:v>
      </x:c>
      <x:c r="D169" s="103" t="n">
        <x:v>299.02899169921875</x:v>
      </x:c>
      <x:c r="E169" s="103" t="n">
        <x:v>303.6178894042969</x:v>
      </x:c>
      <x:c r="F169" s="103" t="n">
        <x:v>200.3458709716797</x:v>
      </x:c>
      <x:c r="G169" s="103" t="n">
        <x:v>227.7251739501953</x:v>
      </x:c>
      <x:c r="H169" s="103" t="n">
        <x:v>935.3900146484375</x:v>
      </x:c>
      <x:c r="I169" s="103" t="n">
        <x:v>426.15673828125</x:v>
      </x:c>
      <x:c r="J169" s="103" t="n">
        <x:v>1176.0999755859375</x:v>
      </x:c>
      <x:c r="K169" s="103" t="n">
        <x:v>354.2200012207031</x:v>
      </x:c>
      <x:c r="L169" s="103" t="n">
        <x:v>88.5317153930664</x:v>
      </x:c>
      <x:c r="M169" s="103" t="n">
        <x:v>934.6599731445312</x:v>
      </x:c>
      <x:c r="N169" s="103" t="n">
        <x:v>84.97000122070312</x:v>
      </x:c>
      <x:c r="O169" s="103" t="n">
        <x:v>82.81266784667969</x:v>
      </x:c>
      <x:c r="P169" s="103" t="n">
        <x:v>79.43467712402344</x:v>
      </x:c>
      <x:c r="Q169" s="103" t="n">
        <x:v>422.6000061035156</x:v>
      </x:c>
      <x:c r="R169" s="103" t="n">
        <x:v>28.020000457763672</x:v>
      </x:c>
      <x:c r="S169" s="103" t="n">
        <x:v>130.00999450683594</x:v>
      </x:c>
      <x:c r="T169" s="74"/>
      <x:c r="U169" s="101" t="n">
        <x:f>B169/B168-1</x:f>
        <x:v>0.006552844629756693</x:v>
      </x:c>
      <x:c r="V169" s="101" t="n">
        <x:f>C169/C168-1</x:f>
        <x:v>0.01369187666225713</x:v>
      </x:c>
      <x:c r="W169" s="101" t="n">
        <x:f>D169/D168-1</x:f>
        <x:v>0.00294375885251541</x:v>
      </x:c>
      <x:c r="X169" s="101" t="n">
        <x:f>E169/E168-1</x:f>
        <x:v>0.0007566316673388584</x:v>
      </x:c>
      <x:c r="Y169" s="101" t="n">
        <x:f>F169/F168-1</x:f>
        <x:v>-0.0027248749064048283</x:v>
      </x:c>
      <x:c r="Z169" s="101" t="n">
        <x:f>G169/G168-1</x:f>
        <x:v>0.08737952570943941</x:v>
      </x:c>
      <x:c r="AA169" s="101" t="n">
        <x:f>H169/H168-1</x:f>
        <x:v>-0.003207597706004428</x:v>
      </x:c>
      <x:c r="AB169" s="101" t="n">
        <x:f>I169/I168-1</x:f>
        <x:v>0.023007497447298686</x:v>
      </x:c>
      <x:c r="AC169" s="101" t="n">
        <x:f>J169/J168-1</x:f>
        <x:v>-0.011190471083363351</x:v>
      </x:c>
      <x:c r="AD169" s="101" t="n">
        <x:f>K169/K168-1</x:f>
        <x:v>-0.0063955084973263965</x:v>
      </x:c>
      <x:c r="AE169" s="101" t="n">
        <x:f>L169/L168-1</x:f>
        <x:v>-0.011323318789496106</x:v>
      </x:c>
      <x:c r="AF169" s="101" t="n">
        <x:f>M169/M168-1</x:f>
        <x:v>-0.022444904491330075</x:v>
      </x:c>
      <x:c r="AG169" s="101" t="n">
        <x:f>N169/N168-1</x:f>
        <x:v>-0.0030505939926062098</x:v>
      </x:c>
      <x:c r="AH169" s="101" t="n">
        <x:f>O169/O168-1</x:f>
        <x:v>-0.0020408913798588557</x:v>
      </x:c>
      <x:c r="AI169" s="101" t="n">
        <x:f>P169/P168-1</x:f>
        <x:v>-0.0003754954240156039</x:v>
      </x:c>
      <x:c r="AJ169" s="101" t="n">
        <x:f>Q169/Q168-1</x:f>
        <x:v>0.0030380678748822554</x:v>
      </x:c>
      <x:c r="AK169" s="101" t="n">
        <x:f>R169/R168-1</x:f>
        <x:v>0</x:v>
      </x:c>
      <x:c r="AL169" s="101" t="n">
        <x:f>S169/S168-1</x:f>
        <x:v>0.020887287511474728</x:v>
      </x:c>
      <x:c r="AM169" s="74"/>
      <x:c r="AN169" s="74"/>
    </x:row>
    <x:row r="170">
      <x:c r="A170" s="100" t="n">
        <x:v>46262</x:v>
      </x:c>
      <x:c r="B170" s="103" t="n">
        <x:v>767.4442749023438</x:v>
      </x:c>
      <x:c r="C170" s="103" t="n">
        <x:v>716.4299926757812</x:v>
      </x:c>
      <x:c r="D170" s="103" t="n">
        <x:v>294.9795837402344</x:v>
      </x:c>
      <x:c r="E170" s="103" t="n">
        <x:v>299.1069641113281</x:v>
      </x:c>
      <x:c r="F170" s="103" t="n">
        <x:v>200.33592224121094</x:v>
      </x:c>
      <x:c r="G170" s="103" t="n">
        <x:v>217.3068389892578</x:v>
      </x:c>
      <x:c r="H170" s="103" t="n">
        <x:v>932.8599853515625</x:v>
      </x:c>
      <x:c r="I170" s="103" t="n">
        <x:v>416.40289306640625</x:v>
      </x:c>
      <x:c r="J170" s="103" t="n">
        <x:v>1174.6099853515625</x:v>
      </x:c>
      <x:c r="K170" s="103" t="n">
        <x:v>357.6199951171875</x:v>
      </x:c>
      <x:c r="L170" s="103" t="n">
        <x:v>89.12816619873047</x:v>
      </x:c>
      <x:c r="M170" s="103" t="n">
        <x:v>945.469970703125</x:v>
      </x:c>
      <x:c r="N170" s="103" t="n">
        <x:v>86.69000244140625</x:v>
      </x:c>
      <x:c r="O170" s="103" t="n">
        <x:v>82.5636215209961</x:v>
      </x:c>
      <x:c r="P170" s="103" t="n">
        <x:v>79.30538177490234</x:v>
      </x:c>
      <x:c r="Q170" s="103" t="n">
        <x:v>408.8900146484375</x:v>
      </x:c>
      <x:c r="R170" s="103" t="n">
        <x:v>28.18000030517578</x:v>
      </x:c>
      <x:c r="S170" s="103" t="n">
        <x:v>129.6999969482422</x:v>
      </x:c>
      <x:c r="T170" s="74"/>
      <x:c r="U170" s="101" t="n">
        <x:f>B170/B169-1</x:f>
        <x:v>-0.0022694869107554583</x:v>
      </x:c>
      <x:c r="V170" s="101" t="n">
        <x:f>C170/C169-1</x:f>
        <x:v>-0.006489984566639517</x:v>
      </x:c>
      <x:c r="W170" s="101" t="n">
        <x:f>D170/D169-1</x:f>
        <x:v>-0.013541857383037703</x:v>
      </x:c>
      <x:c r="X170" s="101" t="n">
        <x:f>E170/E169-1</x:f>
        <x:v>-0.014857244748717746</x:v>
      </x:c>
      <x:c r="Y170" s="101" t="n">
        <x:f>F170/F169-1</x:f>
        <x:v>-0.00004965777642684799</x:v>
      </x:c>
      <x:c r="Z170" s="101" t="n">
        <x:f>G170/G169-1</x:f>
        <x:v>-0.04574959711400217</x:v>
      </x:c>
      <x:c r="AA170" s="101" t="n">
        <x:f>H170/H169-1</x:f>
        <x:v>-0.0027047854448456476</x:v>
      </x:c>
      <x:c r="AB170" s="101" t="n">
        <x:f>I170/I169-1</x:f>
        <x:v>-0.02288792910838955</x:v>
      </x:c>
      <x:c r="AC170" s="101" t="n">
        <x:f>J170/J169-1</x:f>
        <x:v>-0.0012668907961099762</x:v>
      </x:c>
      <x:c r="AD170" s="101" t="n">
        <x:f>K170/K169-1</x:f>
        <x:v>0.009598537306666488</x:v>
      </x:c>
      <x:c r="AE170" s="101" t="n">
        <x:f>L170/L169-1</x:f>
        <x:v>0.006737142763086901</x:v>
      </x:c>
      <x:c r="AF170" s="101" t="n">
        <x:f>M170/M169-1</x:f>
        <x:v>0.011565700756634545</x:v>
      </x:c>
      <x:c r="AG170" s="101" t="n">
        <x:f>N170/N169-1</x:f>
        <x:v>0.020242452583183468</x:v>
      </x:c>
      <x:c r="AH170" s="101" t="n">
        <x:f>O170/O169-1</x:f>
        <x:v>-0.003007345761939284</x:v>
      </x:c>
      <x:c r="AI170" s="101" t="n">
        <x:f>P170/P169-1</x:f>
        <x:v>-0.0016276940223376446</x:v>
      </x:c>
      <x:c r="AJ170" s="101" t="n">
        <x:f>Q170/Q169-1</x:f>
        <x:v>-0.03244200486764748</x:v>
      </x:c>
      <x:c r="AK170" s="101" t="n">
        <x:f>R170/R169-1</x:f>
        <x:v>0.0057102014560379555</x:v>
      </x:c>
      <x:c r="AL170" s="101" t="n">
        <x:f>S170/S169-1</x:f>
        <x:v>-0.0023844132889141445</x:v>
      </x:c>
      <x:c r="AM170" s="74"/>
      <x:c r="AN170" s="74"/>
    </x:row>
    <x:row r="171">
      <x:c r="A171" s="100" t="n">
        <x:v>46265</x:v>
      </x:c>
      <x:c r="B171" s="103" t="n">
        <x:v>765.1499633789062</x:v>
      </x:c>
      <x:c r="C171" s="103" t="n">
        <x:v>716.760009765625</x:v>
      </x:c>
      <x:c r="D171" s="103" t="n">
        <x:v>293.164306640625</x:v>
      </x:c>
      <x:c r="E171" s="103" t="n">
        <x:v>299.7556457519531</x:v>
      </x:c>
      <x:c r="F171" s="103" t="n">
        <x:v>200.58473205566406</x:v>
      </x:c>
      <x:c r="G171" s="103" t="n">
        <x:v>220.53323364257812</x:v>
      </x:c>
      <x:c r="H171" s="103" t="n">
        <x:v>958.72998046875</x:v>
      </x:c>
      <x:c r="I171" s="103" t="n">
        <x:v>414.20880126953125</x:v>
      </x:c>
      <x:c r="J171" s="103" t="n">
        <x:v>1156.72998046875</x:v>
      </x:c>
      <x:c r="K171" s="103" t="n">
        <x:v>356.0199890136719</x:v>
      </x:c>
      <x:c r="L171" s="103" t="n">
        <x:v>88.14402770996094</x:v>
      </x:c>
      <x:c r="M171" s="103" t="n">
        <x:v>943.8900146484375</x:v>
      </x:c>
      <x:c r="N171" s="103" t="n">
        <x:v>86.38999938964844</x:v>
      </x:c>
      <x:c r="O171" s="103" t="n">
        <x:v>82.20499420166016</x:v>
      </x:c>
      <x:c r="P171" s="103" t="n">
        <x:v>79.375</x:v>
      </x:c>
      <x:c r="Q171" s="103" t="n">
        <x:v>408.4200134277344</x:v>
      </x:c>
      <x:c r="R171" s="103" t="n">
        <x:v>28.1200008392334</x:v>
      </x:c>
      <x:c r="S171" s="103" t="n">
        <x:v>133.6999969482422</x:v>
      </x:c>
      <x:c r="T171" s="74"/>
      <x:c r="U171" s="101" t="n">
        <x:f>B171/B170-1</x:f>
        <x:v>-0.002989548034258882</x:v>
      </x:c>
      <x:c r="V171" s="101" t="n">
        <x:f>C171/C170-1</x:f>
        <x:v>0.0004606410859646637</x:v>
      </x:c>
      <x:c r="W171" s="101" t="n">
        <x:f>D171/D170-1</x:f>
        <x:v>-0.006153907591136765</x:v>
      </x:c>
      <x:c r="X171" s="101" t="n">
        <x:f>E171/E170-1</x:f>
        <x:v>0.002168727975131901</x:v>
      </x:c>
      <x:c r="Y171" s="101" t="n">
        <x:f>F171/F170-1</x:f>
        <x:v>0.0012419630571971485</x:v>
      </x:c>
      <x:c r="Z171" s="101" t="n">
        <x:f>G171/G170-1</x:f>
        <x:v>0.014847184139841207</x:v>
      </x:c>
      <x:c r="AA171" s="101" t="n">
        <x:f>H171/H170-1</x:f>
        <x:v>0.02773191638982997</x:v>
      </x:c>
      <x:c r="AB171" s="101" t="n">
        <x:f>I171/I170-1</x:f>
        <x:v>-0.005269155986687868</x:v>
      </x:c>
      <x:c r="AC171" s="101" t="n">
        <x:f>J171/J170-1</x:f>
        <x:v>-0.015222078056369437</x:v>
      </x:c>
      <x:c r="AD171" s="101" t="n">
        <x:f>K171/K170-1</x:f>
        <x:v>-0.004474039833794352</x:v>
      </x:c>
      <x:c r="AE171" s="101" t="n">
        <x:f>L171/L170-1</x:f>
        <x:v>-0.011041834817684726</x:v>
      </x:c>
      <x:c r="AF171" s="101" t="n">
        <x:f>M171/M170-1</x:f>
        <x:v>-0.0016710801015843435</x:v>
      </x:c>
      <x:c r="AG171" s="101" t="n">
        <x:f>N171/N170-1</x:f>
        <x:v>-0.0034606418653706505</x:v>
      </x:c>
      <x:c r="AH171" s="101" t="n">
        <x:f>O171/O170-1</x:f>
        <x:v>-0.004343648119223276</x:v>
      </x:c>
      <x:c r="AI171" s="101" t="n">
        <x:f>P171/P170-1</x:f>
        <x:v>0.0008778499458619304</x:v>
      </x:c>
      <x:c r="AJ171" s="101" t="n">
        <x:f>Q171/Q170-1</x:f>
        <x:v>-0.0011494563424524484</x:v>
      </x:c>
      <x:c r="AK171" s="101" t="n">
        <x:f>R171/R170-1</x:f>
        <x:v>-0.00212915064913477</x:v>
      </x:c>
      <x:c r="AL171" s="101" t="n">
        <x:f>S171/S170-1</x:f>
        <x:v>0.03084040165086699</x:v>
      </x:c>
      <x:c r="AM171" s="74"/>
      <x:c r="AN171" s="74"/>
    </x:row>
    <x:row r="172">
      <x:c r="A172" s="100" t="n">
        <x:v>46266</x:v>
      </x:c>
      <x:c r="B172" s="103" t="n">
        <x:v>759.89306640625</x:v>
      </x:c>
      <x:c r="C172" s="103" t="n">
        <x:v>707.6400146484375</x:v>
      </x:c>
      <x:c r="D172" s="103" t="n">
        <x:v>289.8130798339844</x:v>
      </x:c>
      <x:c r="E172" s="103" t="n">
        <x:v>295.92340087890625</x:v>
      </x:c>
      <x:c r="F172" s="103" t="n">
        <x:v>198.76341247558594</x:v>
      </x:c>
      <x:c r="G172" s="103" t="n">
        <x:v>217.1969757080078</x:v>
      </x:c>
      <x:c r="H172" s="103" t="n">
        <x:v>933.4400024414062</x:v>
      </x:c>
      <x:c r="I172" s="103" t="n">
        <x:v>412.892333984375</x:v>
      </x:c>
      <x:c r="J172" s="103" t="n">
        <x:v>1160</x:v>
      </x:c>
      <x:c r="K172" s="103" t="n">
        <x:v>354.95001220703125</x:v>
      </x:c>
      <x:c r="L172" s="103" t="n">
        <x:v>87.4780044555664</x:v>
      </x:c>
      <x:c r="M172" s="103" t="n">
        <x:v>939.9600219726562</x:v>
      </x:c>
      <x:c r="N172" s="103" t="n">
        <x:v>87.04000091552734</x:v>
      </x:c>
      <x:c r="O172" s="103" t="n">
        <x:v>81.87000274658203</x:v>
      </x:c>
      <x:c r="P172" s="103" t="n">
        <x:v>79.0999984741211</x:v>
      </x:c>
      <x:c r="Q172" s="103" t="n">
        <x:v>396.75</x:v>
      </x:c>
      <x:c r="R172" s="103" t="n">
        <x:v>28.209999084472656</x:v>
      </x:c>
      <x:c r="S172" s="103" t="n">
        <x:v>141</x:v>
      </x:c>
      <x:c r="T172" s="74"/>
      <x:c r="U172" s="101" t="n">
        <x:f>B172/B171-1</x:f>
        <x:v>-0.006870413937474118</x:v>
      </x:c>
      <x:c r="V172" s="101" t="n">
        <x:f>C172/C171-1</x:f>
        <x:v>-0.012723917340435431</x:v>
      </x:c>
      <x:c r="W172" s="101" t="n">
        <x:f>D172/D171-1</x:f>
        <x:v>-0.011431223824763692</x:v>
      </x:c>
      <x:c r="X172" s="101" t="n">
        <x:f>E172/E171-1</x:f>
        <x:v>-0.012784562784242115</x:v>
      </x:c>
      <x:c r="Y172" s="101" t="n">
        <x:f>F172/F171-1</x:f>
        <x:v>-0.009080050916201787</x:v>
      </x:c>
      <x:c r="Z172" s="101" t="n">
        <x:f>G172/G171-1</x:f>
        <x:v>-0.015128141366563597</x:v>
      </x:c>
      <x:c r="AA172" s="101" t="n">
        <x:f>H172/H171-1</x:f>
        <x:v>-0.02637862437031413</x:v>
      </x:c>
      <x:c r="AB172" s="101" t="n">
        <x:f>I172/I171-1</x:f>
        <x:v>-0.0031782697062963106</x:v>
      </x:c>
      <x:c r="AC172" s="101" t="n">
        <x:f>J172/J171-1</x:f>
        <x:v>0.0028269514808674234</x:v>
      </x:c>
      <x:c r="AD172" s="101" t="n">
        <x:f>K172/K171-1</x:f>
        <x:v>-0.0030053840785876362</x:v>
      </x:c>
      <x:c r="AE172" s="101" t="n">
        <x:f>L172/L171-1</x:f>
        <x:v>-0.007556079200125576</x:v>
      </x:c>
      <x:c r="AF172" s="101" t="n">
        <x:f>M172/M171-1</x:f>
        <x:v>-0.004163612936667227</x:v>
      </x:c>
      <x:c r="AG172" s="101" t="n">
        <x:f>N172/N171-1</x:f>
        <x:v>0.007524036699516401</x:v>
      </x:c>
      <x:c r="AH172" s="101" t="n">
        <x:f>O172/O171-1</x:f>
        <x:v>-0.004075074249824118</x:v>
      </x:c>
      <x:c r="AI172" s="101" t="n">
        <x:f>P172/P171-1</x:f>
        <x:v>-0.0034645861528050936</x:v>
      </x:c>
      <x:c r="AJ172" s="101" t="n">
        <x:f>Q172/Q171-1</x:f>
        <x:v>-0.028573559189207676</x:v>
      </x:c>
      <x:c r="AK172" s="101" t="n">
        <x:f>R172/R171-1</x:f>
        <x:v>0.0032005064919375936</x:v>
      </x:c>
      <x:c r="AL172" s="101" t="n">
        <x:f>S172/S171-1</x:f>
        <x:v>0.05459987448304715</x:v>
      </x:c>
      <x:c r="AM172" s="74"/>
      <x:c r="AN172" s="74"/>
    </x:row>
    <x:row r="173">
      <x:c r="A173" s="100" t="n">
        <x:v>46267</x:v>
      </x:c>
      <x:c r="B173" s="103" t="n">
        <x:v>763.2646484375</x:v>
      </x:c>
      <x:c r="C173" s="103" t="n">
        <x:v>709.239990234375</x:v>
      </x:c>
      <x:c r="D173" s="103" t="n">
        <x:v>293.2441101074219</x:v>
      </x:c>
      <x:c r="E173" s="103" t="n">
        <x:v>296.4423522949219</x:v>
      </x:c>
      <x:c r="F173" s="103" t="n">
        <x:v>201.12217712402344</x:v>
      </x:c>
      <x:c r="G173" s="103" t="n">
        <x:v>224.1591796875</x:v>
      </x:c>
      <x:c r="H173" s="103" t="n">
        <x:v>956.0800170898438</x:v>
      </x:c>
      <x:c r="I173" s="103" t="n">
        <x:v>414.3883056640625</x:v>
      </x:c>
      <x:c r="J173" s="103" t="n">
        <x:v>1160.0799560546875</x:v>
      </x:c>
      <x:c r="K173" s="103" t="n">
        <x:v>356.2200012207031</x:v>
      </x:c>
      <x:c r="L173" s="103" t="n">
        <x:v>87.71658325195312</x:v>
      </x:c>
      <x:c r="M173" s="103" t="n">
        <x:v>928.47998046875</x:v>
      </x:c>
      <x:c r="N173" s="103" t="n">
        <x:v>89.2699966430664</x:v>
      </x:c>
      <x:c r="O173" s="103" t="n">
        <x:v>81.94999694824219</x:v>
      </x:c>
      <x:c r="P173" s="103" t="n">
        <x:v>79.11000061035156</x:v>
      </x:c>
      <x:c r="Q173" s="103" t="n">
        <x:v>402.7799987792969</x:v>
      </x:c>
      <x:c r="R173" s="103" t="n">
        <x:v>28.170000076293945</x:v>
      </x:c>
      <x:c r="S173" s="103" t="n">
        <x:v>141.14999389648438</x:v>
      </x:c>
      <x:c r="T173" s="74"/>
      <x:c r="U173" s="101" t="n">
        <x:f>B173/B172-1</x:f>
        <x:v>0.004436916429827686</x:v>
      </x:c>
      <x:c r="V173" s="101" t="n">
        <x:f>C173/C172-1</x:f>
        <x:v>0.0022610021378346445</x:v>
      </x:c>
      <x:c r="W173" s="101" t="n">
        <x:f>D173/D172-1</x:f>
        <x:v>0.01183876958004415</x:v>
      </x:c>
      <x:c r="X173" s="101" t="n">
        <x:f>E173/E172-1</x:f>
        <x:v>0.001753668058944724</x:v>
      </x:c>
      <x:c r="Y173" s="101" t="n">
        <x:f>F173/F172-1</x:f>
        <x:v>0.011867197383357508</x:v>
      </x:c>
      <x:c r="Z173" s="101" t="n">
        <x:f>G173/G172-1</x:f>
        <x:v>0.03205479246106968</x:v>
      </x:c>
      <x:c r="AA173" s="101" t="n">
        <x:f>H173/H172-1</x:f>
        <x:v>0.024254386558560492</x:v>
      </x:c>
      <x:c r="AB173" s="101" t="n">
        <x:f>I173/I172-1</x:f>
        <x:v>0.003623151985534534</x:v>
      </x:c>
      <x:c r="AC173" s="101" t="n">
        <x:f>J173/J172-1</x:f>
        <x:v>0.00006892763335120122</x:v>
      </x:c>
      <x:c r="AD173" s="101" t="n">
        <x:f>K173/K172-1</x:f>
        <x:v>0.003577937653179042</x:v>
      </x:c>
      <x:c r="AE173" s="101" t="n">
        <x:f>L173/L172-1</x:f>
        <x:v>0.0027273003982148936</x:v>
      </x:c>
      <x:c r="AF173" s="101" t="n">
        <x:f>M173/M172-1</x:f>
        <x:v>-0.01221332954120069</x:v>
      </x:c>
      <x:c r="AG173" s="101" t="n">
        <x:f>N173/N172-1</x:f>
        <x:v>0.02562035505609983</x:v>
      </x:c>
      <x:c r="AH173" s="101" t="n">
        <x:f>O173/O172-1</x:f>
        <x:v>0.000977088053945252</x:v>
      </x:c>
      <x:c r="AI173" s="101" t="n">
        <x:f>P173/P172-1</x:f>
        <x:v>0.00012644925946170282</x:v>
      </x:c>
      <x:c r="AJ173" s="101" t="n">
        <x:f>Q173/Q172-1</x:f>
        <x:v>0.015198484635909004</x:v>
      </x:c>
      <x:c r="AK173" s="101" t="n">
        <x:f>R173/R172-1</x:f>
        <x:v>-0.0014179017893243273</x:v>
      </x:c>
      <x:c r="AL173" s="101" t="n">
        <x:f>S173/S172-1</x:f>
        <x:v>0.0010637864998892521</x:v>
      </x:c>
      <x:c r="AM173" s="74"/>
      <x:c r="AN173" s="74"/>
    </x:row>
    <x:row r="174">
      <x:c r="A174" s="100" t="n">
        <x:v>46268</x:v>
      </x:c>
      <x:c r="B174" s="103" t="n">
        <x:v>771.2548217773438</x:v>
      </x:c>
      <x:c r="C174" s="103" t="n">
        <x:v>717.6699829101562</x:v>
      </x:c>
      <x:c r="D174" s="103" t="n">
        <x:v>294.4210510253906</x:v>
      </x:c>
      <x:c r="E174" s="103" t="n">
        <x:v>298.81756591796875</x:v>
      </x:c>
      <x:c r="F174" s="103" t="n">
        <x:v>202.9036865234375</x:v>
      </x:c>
      <x:c r="G174" s="103" t="n">
        <x:v>228.1946563720703</x:v>
      </x:c>
      <x:c r="H174" s="103" t="n">
        <x:v>958.1599731445312</x:v>
      </x:c>
      <x:c r="I174" s="103" t="n">
        <x:v>415.894287109375</x:v>
      </x:c>
      <x:c r="J174" s="103" t="n">
        <x:v>1159.5999755859375</x:v>
      </x:c>
      <x:c r="K174" s="103" t="n">
        <x:v>362.05999755859375</x:v>
      </x:c>
      <x:c r="L174" s="103" t="n">
        <x:v>88.283203125</x:v>
      </x:c>
      <x:c r="M174" s="103" t="n">
        <x:v>925.4099731445312</x:v>
      </x:c>
      <x:c r="N174" s="103" t="n">
        <x:v>89.19000244140625</x:v>
      </x:c>
      <x:c r="O174" s="103" t="n">
        <x:v>82.06999969482422</x:v>
      </x:c>
      <x:c r="P174" s="103" t="n">
        <x:v>79.20999908447266</x:v>
      </x:c>
      <x:c r="Q174" s="103" t="n">
        <x:v>410.2200012207031</x:v>
      </x:c>
      <x:c r="R174" s="103" t="n">
        <x:v>28.010000228881836</x:v>
      </x:c>
      <x:c r="S174" s="103" t="n">
        <x:v>142.08999633789062</x:v>
      </x:c>
      <x:c r="T174" s="74"/>
      <x:c r="U174" s="101" t="n">
        <x:f>B174/B173-1</x:f>
        <x:v>0.010468417941536634</x:v>
      </x:c>
      <x:c r="V174" s="101" t="n">
        <x:f>C174/C173-1</x:f>
        <x:v>0.011885952275470846</x:v>
      </x:c>
      <x:c r="W174" s="101" t="n">
        <x:f>D174/D173-1</x:f>
        <x:v>0.004013519376527608</x:v>
      </x:c>
      <x:c r="X174" s="101" t="n">
        <x:f>E174/E173-1</x:f>
        <x:v>0.008012396355173479</x:v>
      </x:c>
      <x:c r="Y174" s="101" t="n">
        <x:f>F174/F173-1</x:f>
        <x:v>0.008857846632773336</x:v>
      </x:c>
      <x:c r="Z174" s="101" t="n">
        <x:f>G174/G173-1</x:f>
        <x:v>0.01800272774996836</x:v>
      </x:c>
      <x:c r="AA174" s="101" t="n">
        <x:f>H174/H173-1</x:f>
        <x:v>0.0021755041602256053</x:v>
      </x:c>
      <x:c r="AB174" s="101" t="n">
        <x:f>I174/I173-1</x:f>
        <x:v>0.003634227666968304</x:v>
      </x:c>
      <x:c r="AC174" s="101" t="n">
        <x:f>J174/J173-1</x:f>
        <x:v>-0.00041374774751079535</x:v>
      </x:c>
      <x:c r="AD174" s="101" t="n">
        <x:f>K174/K173-1</x:f>
        <x:v>0.016394352697428616</x:v>
      </x:c>
      <x:c r="AE174" s="101" t="n">
        <x:f>L174/L173-1</x:f>
        <x:v>0.006459666485404858</x:v>
      </x:c>
      <x:c r="AF174" s="101" t="n">
        <x:f>M174/M173-1</x:f>
        <x:v>-0.003306487365154376</x:v>
      </x:c>
      <x:c r="AG174" s="101" t="n">
        <x:f>N174/N173-1</x:f>
        <x:v>-0.0008960928046183314</x:v>
      </x:c>
      <x:c r="AH174" s="101" t="n">
        <x:f>O174/O173-1</x:f>
        <x:v>0.0014643410744459295</x:v>
      </x:c>
      <x:c r="AI174" s="101" t="n">
        <x:f>P174/P173-1</x:f>
        <x:v>0.001264043399691328</x:v>
      </x:c>
      <x:c r="AJ174" s="101" t="n">
        <x:f>Q174/Q173-1</x:f>
        <x:v>0.01847162834290339</x:v>
      </x:c>
      <x:c r="AK174" s="101" t="n">
        <x:f>R174/R173-1</x:f>
        <x:v>-0.005679795774894414</x:v>
      </x:c>
      <x:c r="AL174" s="101" t="n">
        <x:f>S174/S173-1</x:f>
        <x:v>0.006659599589466714</x:v>
      </x:c>
      <x:c r="AM174" s="74"/>
      <x:c r="AN174" s="74"/>
    </x:row>
    <x:row r="175">
      <x:c r="A175" s="100" t="n">
        <x:v>46269</x:v>
      </x:c>
      <x:c r="B175" s="103" t="n">
        <x:v>768.2822265625</x:v>
      </x:c>
      <x:c r="C175" s="103" t="n">
        <x:v>718.9600219726562</x:v>
      </x:c>
      <x:c r="D175" s="103" t="n">
        <x:v>295.2389221191406</x:v>
      </x:c>
      <x:c r="E175" s="103" t="n">
        <x:v>304.2466125488281</x:v>
      </x:c>
      <x:c r="F175" s="103" t="n">
        <x:v>204.53591918945312</x:v>
      </x:c>
      <x:c r="G175" s="103" t="n">
        <x:v>230.10252380371094</x:v>
      </x:c>
      <x:c r="H175" s="103" t="n">
        <x:v>1016.5900268554688</x:v>
      </x:c>
      <x:c r="I175" s="103" t="n">
        <x:v>427.762451171875</x:v>
      </x:c>
      <x:c r="J175" s="103" t="n">
        <x:v>1149.3599853515625</x:v>
      </x:c>
      <x:c r="K175" s="103" t="n">
        <x:v>358.6400146484375</x:v>
      </x:c>
      <x:c r="L175" s="103" t="n">
        <x:v>87.54759216308594</x:v>
      </x:c>
      <x:c r="M175" s="103" t="n">
        <x:v>915.739990234375</x:v>
      </x:c>
      <x:c r="N175" s="103" t="n">
        <x:v>89.97000122070312</x:v>
      </x:c>
      <x:c r="O175" s="103" t="n">
        <x:v>82.20999908447266</x:v>
      </x:c>
      <x:c r="P175" s="103" t="n">
        <x:v>79.16000366210938</x:v>
      </x:c>
      <x:c r="Q175" s="103" t="n">
        <x:v>406.7699890136719</x:v>
      </x:c>
      <x:c r="R175" s="103" t="n">
        <x:v>28.079999923706055</x:v>
      </x:c>
      <x:c r="S175" s="103" t="n">
        <x:v>141.9600067138672</x:v>
      </x:c>
      <x:c r="T175" s="74"/>
      <x:c r="U175" s="101" t="n">
        <x:f>B175/B174-1</x:f>
        <x:v>-0.0038542322600894074</x:v>
      </x:c>
      <x:c r="V175" s="101" t="n">
        <x:f>C175/C174-1</x:f>
        <x:v>0.001797537995484877</x:v>
      </x:c>
      <x:c r="W175" s="101" t="n">
        <x:f>D175/D174-1</x:f>
        <x:v>0.0027778961147701953</x:v>
      </x:c>
      <x:c r="X175" s="101" t="n">
        <x:f>E175/E174-1</x:f>
        <x:v>0.018168432013631275</x:v>
      </x:c>
      <x:c r="Y175" s="101" t="n">
        <x:f>F175/F174-1</x:f>
        <x:v>0.008044371662153438</x:v>
      </x:c>
      <x:c r="Z175" s="101" t="n">
        <x:f>G175/G174-1</x:f>
        <x:v>0.008360701613143284</x:v>
      </x:c>
      <x:c r="AA175" s="101" t="n">
        <x:f>H175/H174-1</x:f>
        <x:v>0.06098152223910924</x:v>
      </x:c>
      <x:c r="AB175" s="101" t="n">
        <x:f>I175/I174-1</x:f>
        <x:v>0.028536492157630544</x:v>
      </x:c>
      <x:c r="AC175" s="101" t="n">
        <x:f>J175/J174-1</x:f>
        <x:v>-0.008830623016528483</x:v>
      </x:c>
      <x:c r="AD175" s="101" t="n">
        <x:f>K175/K174-1</x:f>
        <x:v>-0.009445901047388627</x:v>
      </x:c>
      <x:c r="AE175" s="101" t="n">
        <x:f>L175/L174-1</x:f>
        <x:v>-0.008332400002212359</x:v>
      </x:c>
      <x:c r="AF175" s="101" t="n">
        <x:f>M175/M174-1</x:f>
        <x:v>-0.010449404254092687</x:v>
      </x:c>
      <x:c r="AG175" s="101" t="n">
        <x:f>N175/N174-1</x:f>
        <x:v>0.008745361116110573</x:v>
      </x:c>
      <x:c r="AH175" s="101" t="n">
        <x:f>O175/O174-1</x:f>
        <x:v>0.0017058534198735043</x:v>
      </x:c>
      <x:c r="AI175" s="101" t="n">
        <x:f>P175/P174-1</x:f>
        <x:v>-0.0006311756462711315</x:v>
      </x:c>
      <x:c r="AJ175" s="101" t="n">
        <x:f>Q175/Q174-1</x:f>
        <x:v>-0.008410151130527455</x:v>
      </x:c>
      <x:c r="AK175" s="101" t="n">
        <x:f>R175/R174-1</x:f>
        <x:v>0.0024990965459557035</x:v>
      </x:c>
      <x:c r="AL175" s="101" t="n">
        <x:f>S175/S174-1</x:f>
        <x:v>-0.0009148400828606906</x:v>
      </x:c>
      <x:c r="AM175" s="74"/>
      <x:c r="AN175" s="74"/>
    </x:row>
    <x:row r="176">
      <x:c r="A176" s="100" t="n">
        <x:v>46273</x:v>
      </x:c>
      <x:c r="B176" s="103" t="n">
        <x:v>764.0626831054688</x:v>
      </x:c>
      <x:c r="C176" s="103" t="n">
        <x:v>718.3599853515625</x:v>
      </x:c>
      <x:c r="D176" s="103" t="n">
        <x:v>293.90240478515625</x:v>
      </x:c>
      <x:c r="E176" s="103" t="n">
        <x:v>308.06890869140625</x:v>
      </x:c>
      <x:c r="F176" s="103" t="n">
        <x:v>202.28663635253906</x:v>
      </x:c>
      <x:c r="G176" s="103" t="n">
        <x:v>225.47769165039062</x:v>
      </x:c>
      <x:c r="H176" s="103" t="n">
        <x:v>1000.260009765625</x:v>
      </x:c>
      <x:c r="I176" s="103" t="n">
        <x:v>437.825439453125</x:v>
      </x:c>
      <x:c r="J176" s="103" t="n">
        <x:v>1123.9100341796875</x:v>
      </x:c>
      <x:c r="K176" s="103" t="n">
        <x:v>353.510009765625</x:v>
      </x:c>
      <x:c r="L176" s="103" t="n">
        <x:v>87.83586883544922</x:v>
      </x:c>
      <x:c r="M176" s="103" t="n">
        <x:v>910.1799926757812</x:v>
      </x:c>
      <x:c r="N176" s="103" t="n">
        <x:v>87.95999908447266</x:v>
      </x:c>
      <x:c r="O176" s="103" t="n">
        <x:v>82.19999694824219</x:v>
      </x:c>
      <x:c r="P176" s="103" t="n">
        <x:v>79.12000274658203</x:v>
      </x:c>
      <x:c r="Q176" s="103" t="n">
        <x:v>399.7200012207031</x:v>
      </x:c>
      <x:c r="R176" s="103" t="n">
        <x:v>27.989999771118164</x:v>
      </x:c>
      <x:c r="S176" s="103" t="n">
        <x:v>146.02999877929688</x:v>
      </x:c>
      <x:c r="T176" s="74"/>
      <x:c r="U176" s="101" t="n">
        <x:f>B176/B175-1</x:f>
        <x:v>-0.005492178930014524</x:v>
      </x:c>
      <x:c r="V176" s="101" t="n">
        <x:f>C176/C175-1</x:f>
        <x:v>-0.0008345896889334625</x:v>
      </x:c>
      <x:c r="W176" s="101" t="n">
        <x:f>D176/D175-1</x:f>
        <x:v>-0.004526900871982709</x:v>
      </x:c>
      <x:c r="X176" s="101" t="n">
        <x:f>E176/E175-1</x:f>
        <x:v>0.012563151025928754</x:v>
      </x:c>
      <x:c r="Y176" s="101" t="n">
        <x:f>F176/F175-1</x:f>
        <x:v>-0.010997006520065744</x:v>
      </x:c>
      <x:c r="Z176" s="101" t="n">
        <x:f>G176/G175-1</x:f>
        <x:v>-0.020099006637865124</x:v>
      </x:c>
      <x:c r="AA176" s="101" t="n">
        <x:f>H176/H175-1</x:f>
        <x:v>-0.01606352281495027</x:v>
      </x:c>
      <x:c r="AB176" s="101" t="n">
        <x:f>I176/I175-1</x:f>
        <x:v>0.023524711562882494</x:v>
      </x:c>
      <x:c r="AC176" s="101" t="n">
        <x:f>J176/J175-1</x:f>
        <x:v>-0.022142715507961985</x:v>
      </x:c>
      <x:c r="AD176" s="101" t="n">
        <x:f>K176/K175-1</x:f>
        <x:v>-0.014304050505466459</x:v>
      </x:c>
      <x:c r="AE176" s="101" t="n">
        <x:f>L176/L175-1</x:f>
        <x:v>0.0032927995532563425</x:v>
      </x:c>
      <x:c r="AF176" s="101" t="n">
        <x:f>M176/M175-1</x:f>
        <x:v>-0.00607158977208222</x:v>
      </x:c>
      <x:c r="AG176" s="101" t="n">
        <x:f>N176/N175-1</x:f>
        <x:v>-0.022340803700777845</x:v>
      </x:c>
      <x:c r="AH176" s="101" t="n">
        <x:f>O176/O175-1</x:f>
        <x:v>-0.00012166568959803836</x:v>
      </x:c>
      <x:c r="AI176" s="101" t="n">
        <x:f>P176/P175-1</x:f>
        <x:v>-0.0005053172521073401</x:v>
      </x:c>
      <x:c r="AJ176" s="101" t="n">
        <x:f>Q176/Q175-1</x:f>
        <x:v>-0.017331632085403892</x:v>
      </x:c>
      <x:c r="AK176" s="101" t="n">
        <x:f>R176/R175-1</x:f>
        <x:v>-0.003205133647878333</x:v>
      </x:c>
      <x:c r="AL176" s="101" t="n">
        <x:f>S176/S175-1</x:f>
        <x:v>0.028669990651896127</x:v>
      </x:c>
      <x:c r="AM176" s="74"/>
      <x:c r="AN176" s="74"/>
    </x:row>
    <x:row r="177">
      <x:c r="A177" s="100" t="n">
        <x:v>46274</x:v>
      </x:c>
      <x:c r="B177" s="103" t="n">
        <x:v>760.5115356445312</x:v>
      </x:c>
      <x:c r="C177" s="103" t="n">
        <x:v>716.3099975585938</x:v>
      </x:c>
      <x:c r="D177" s="103" t="n">
        <x:v>289.8829040527344</x:v>
      </x:c>
      <x:c r="E177" s="103" t="n">
        <x:v>308.667724609375</x:v>
      </x:c>
      <x:c r="F177" s="103" t="n">
        <x:v>202.33639526367188</x:v>
      </x:c>
      <x:c r="G177" s="103" t="n">
        <x:v>223.4199981689453</x:v>
      </x:c>
      <x:c r="H177" s="103" t="n">
        <x:v>1027.77001953125</x:v>
      </x:c>
      <x:c r="I177" s="103" t="n">
        <x:v>434.1951599121094</x:v>
      </x:c>
      <x:c r="J177" s="103" t="n">
        <x:v>1124.2099609375</x:v>
      </x:c>
      <x:c r="K177" s="103" t="n">
        <x:v>354.7099914550781</x:v>
      </x:c>
      <x:c r="L177" s="103" t="n">
        <x:v>87.03067779541016</x:v>
      </x:c>
      <x:c r="M177" s="103" t="n">
        <x:v>902.5999755859375</x:v>
      </x:c>
      <x:c r="N177" s="103" t="n">
        <x:v>89.66999816894531</x:v>
      </x:c>
      <x:c r="O177" s="103" t="n">
        <x:v>81.7300033569336</x:v>
      </x:c>
      <x:c r="P177" s="103" t="n">
        <x:v>78.9800033569336</x:v>
      </x:c>
      <x:c r="Q177" s="103" t="n">
        <x:v>403.3500061035156</x:v>
      </x:c>
      <x:c r="R177" s="103" t="n">
        <x:v>27.979999542236328</x:v>
      </x:c>
      <x:c r="S177" s="103" t="n">
        <x:v>149.97000122070312</x:v>
      </x:c>
      <x:c r="T177" s="74"/>
      <x:c r="U177" s="101" t="n">
        <x:f>B177/B176-1</x:f>
        <x:v>-0.004647717444469568</x:v>
      </x:c>
      <x:c r="V177" s="101" t="n">
        <x:f>C177/C176-1</x:f>
        <x:v>-0.002853705432890319</x:v>
      </x:c>
      <x:c r="W177" s="101" t="n">
        <x:f>D177/D176-1</x:f>
        <x:v>-0.013676311139271369</x:v>
      </x:c>
      <x:c r="X177" s="101" t="n">
        <x:f>E177/E176-1</x:f>
        <x:v>0.0019437726465560967</x:v>
      </x:c>
      <x:c r="Y177" s="101" t="n">
        <x:f>F177/F176-1</x:f>
        <x:v>0.0002459821965010711</x:v>
      </x:c>
      <x:c r="Z177" s="101" t="n">
        <x:f>G177/G176-1</x:f>
        <x:v>-0.009125929338658634</x:v>
      </x:c>
      <x:c r="AA177" s="101" t="n">
        <x:f>H177/H176-1</x:f>
        <x:v>0.027502858753766457</x:v>
      </x:c>
      <x:c r="AB177" s="101" t="n">
        <x:f>I177/I176-1</x:f>
        <x:v>-0.008291613994723779</x:v>
      </x:c>
      <x:c r="AC177" s="101" t="n">
        <x:f>J177/J176-1</x:f>
        <x:v>0.0002668601121897929</x:v>
      </x:c>
      <x:c r="AD177" s="101" t="n">
        <x:f>K177/K176-1</x:f>
        <x:v>0.003394477260343143</x:v>
      </x:c>
      <x:c r="AE177" s="101" t="n">
        <x:f>L177/L176-1</x:f>
        <x:v>-0.009166995792430743</x:v>
      </x:c>
      <x:c r="AF177" s="101" t="n">
        <x:f>M177/M176-1</x:f>
        <x:v>-0.008328041871761838</x:v>
      </x:c>
      <x:c r="AG177" s="101" t="n">
        <x:f>N177/N176-1</x:f>
        <x:v>0.019440644637006566</x:v>
      </x:c>
      <x:c r="AH177" s="101" t="n">
        <x:f>O177/O176-1</x:f>
        <x:v>-0.005717683804836726</x:v>
      </x:c>
      <x:c r="AI177" s="101" t="n">
        <x:f>P177/P176-1</x:f>
        <x:v>-0.0017694563294803345</x:v>
      </x:c>
      <x:c r="AJ177" s="101" t="n">
        <x:f>Q177/Q176-1</x:f>
        <x:v>0.009081369137713402</x:v>
      </x:c>
      <x:c r="AK177" s="101" t="n">
        <x:f>R177/R176-1</x:f>
        <x:v>-0.00035727863392676085</x:v>
      </x:c>
      <x:c r="AL177" s="101" t="n">
        <x:f>S177/S176-1</x:f>
        <x:v>0.02698077432268553</x:v>
      </x:c>
      <x:c r="AM177" s="74"/>
      <x:c r="AN177" s="74"/>
    </x:row>
    <x:row r="178">
      <x:c r="A178" s="100" t="n">
        <x:v>46275</x:v>
      </x:c>
      <x:c r="B178" s="103" t="n">
        <x:v>755.9528198242188</x:v>
      </x:c>
      <x:c r="C178" s="103" t="n">
        <x:v>708.6900024414062</x:v>
      </x:c>
      <x:c r="D178" s="103" t="n">
        <x:v>286.9505615234375</x:v>
      </x:c>
      <x:c r="E178" s="103" t="n">
        <x:v>302.5400390625</x:v>
      </x:c>
      <x:c r="F178" s="103" t="n">
        <x:v>199.9378204345703</x:v>
      </x:c>
      <x:c r="G178" s="103" t="n">
        <x:v>218.36000061035156</x:v>
      </x:c>
      <x:c r="H178" s="103" t="n">
        <x:v>977.4099731445312</x:v>
      </x:c>
      <x:c r="I178" s="103" t="n">
        <x:v>426.8847961425781</x:v>
      </x:c>
      <x:c r="J178" s="103" t="n">
        <x:v>1123</x:v>
      </x:c>
      <x:c r="K178" s="103" t="n">
        <x:v>353.55999755859375</x:v>
      </x:c>
      <x:c r="L178" s="103" t="n">
        <x:v>87.30902099609375</x:v>
      </x:c>
      <x:c r="M178" s="103" t="n">
        <x:v>902.3800048828125</x:v>
      </x:c>
      <x:c r="N178" s="103" t="n">
        <x:v>89.44999694824219</x:v>
      </x:c>
      <x:c r="O178" s="103" t="n">
        <x:v>80.77999877929688</x:v>
      </x:c>
      <x:c r="P178" s="103" t="n">
        <x:v>78.62000274658203</x:v>
      </x:c>
      <x:c r="Q178" s="103" t="n">
        <x:v>396.3599853515625</x:v>
      </x:c>
      <x:c r="R178" s="103" t="n">
        <x:v>28.030000686645508</x:v>
      </x:c>
      <x:c r="S178" s="103" t="n">
        <x:v>158.3800048828125</x:v>
      </x:c>
      <x:c r="T178" s="74"/>
      <x:c r="U178" s="101" t="n">
        <x:f>B178/B177-1</x:f>
        <x:v>-0.005994275703456675</x:v>
      </x:c>
      <x:c r="V178" s="101" t="n">
        <x:f>C178/C177-1</x:f>
        <x:v>-0.010637845546144553</x:v>
      </x:c>
      <x:c r="W178" s="101" t="n">
        <x:f>D178/D177-1</x:f>
        <x:v>-0.01011561043545861</x:v>
      </x:c>
      <x:c r="X178" s="101" t="n">
        <x:f>E178/E177-1</x:f>
        <x:v>-0.019852044960741222</x:v>
      </x:c>
      <x:c r="Y178" s="101" t="n">
        <x:f>F178/F177-1</x:f>
        <x:v>-0.011854391425605293</x:v>
      </x:c>
      <x:c r="Z178" s="101" t="n">
        <x:f>G178/G177-1</x:f>
        <x:v>-0.0226479169280428</x:v>
      </x:c>
      <x:c r="AA178" s="101" t="n">
        <x:f>H178/H177-1</x:f>
        <x:v>-0.048999333926559974</x:v>
      </x:c>
      <x:c r="AB178" s="101" t="n">
        <x:f>I178/I177-1</x:f>
        <x:v>-0.01683658512225472</x:v>
      </x:c>
      <x:c r="AC178" s="101" t="n">
        <x:f>J178/J177-1</x:f>
        <x:v>-0.0010762766560892256</x:v>
      </x:c>
      <x:c r="AD178" s="101" t="n">
        <x:f>K178/K177-1</x:f>
        <x:v>-0.0032420679546322217</x:v>
      </x:c>
      <x:c r="AE178" s="101" t="n">
        <x:f>L178/L177-1</x:f>
        <x:v>0.0031982193834905193</x:v>
      </x:c>
      <x:c r="AF178" s="101" t="n">
        <x:f>M178/M177-1</x:f>
        <x:v>-0.00024370785406035989</x:v>
      </x:c>
      <x:c r="AG178" s="101" t="n">
        <x:f>N178/N177-1</x:f>
        <x:v>-0.002453454055933224</x:v>
      </x:c>
      <x:c r="AH178" s="101" t="n">
        <x:f>O178/O177-1</x:f>
        <x:v>-0.011623694342551727</x:v>
      </x:c>
      <x:c r="AI178" s="101" t="n">
        <x:f>P178/P177-1</x:f>
        <x:v>-0.004558123512917733</x:v>
      </x:c>
      <x:c r="AJ178" s="101" t="n">
        <x:f>Q178/Q177-1</x:f>
        <x:v>-0.017329913589140267</x:v>
      </x:c>
      <x:c r="AK178" s="101" t="n">
        <x:f>R178/R177-1</x:f>
        <x:v>0.0017870316378563178</x:v>
      </x:c>
      <x:c r="AL178" s="101" t="n">
        <x:f>S178/S177-1</x:f>
        <x:v>0.05607790620560715</x:v>
      </x:c>
      <x:c r="AM178" s="74"/>
      <x:c r="AN178" s="74"/>
    </x:row>
    <x:row r="179">
      <x:c r="A179" s="100" t="n">
        <x:v>46276</x:v>
      </x:c>
      <x:c r="B179" s="103" t="n">
        <x:v>762.3967895507812</x:v>
      </x:c>
      <x:c r="C179" s="103" t="n">
        <x:v>714.8800048828125</x:v>
      </x:c>
      <x:c r="D179" s="103" t="n">
        <x:v>288.1374816894531</x:v>
      </x:c>
      <x:c r="E179" s="103" t="n">
        <x:v>306.4222412109375</x:v>
      </x:c>
      <x:c r="F179" s="103" t="n">
        <x:v>202.22691345214844</x:v>
      </x:c>
      <x:c r="G179" s="103" t="n">
        <x:v>218.2899932861328</x:v>
      </x:c>
      <x:c r="H179" s="103" t="n">
        <x:v>975.260009765625</x:v>
      </x:c>
      <x:c r="I179" s="103" t="n">
        <x:v>432.0808410644531</x:v>
      </x:c>
      <x:c r="J179" s="103" t="n">
        <x:v>1115.699951171875</x:v>
      </x:c>
      <x:c r="K179" s="103" t="n">
        <x:v>356.2300109863281</x:v>
      </x:c>
      <x:c r="L179" s="103" t="n">
        <x:v>87.76628875732422</x:v>
      </x:c>
      <x:c r="M179" s="103" t="n">
        <x:v>904.77001953125</x:v>
      </x:c>
      <x:c r="N179" s="103" t="n">
        <x:v>90.29000091552734</x:v>
      </x:c>
      <x:c r="O179" s="103" t="n">
        <x:v>80.87000274658203</x:v>
      </x:c>
      <x:c r="P179" s="103" t="n">
        <x:v>78.5999984741211</x:v>
      </x:c>
      <x:c r="Q179" s="103" t="n">
        <x:v>398.7699890136719</x:v>
      </x:c>
      <x:c r="R179" s="103" t="n">
        <x:v>28.06999969482422</x:v>
      </x:c>
      <x:c r="S179" s="103" t="n">
        <x:v>154.89999389648438</x:v>
      </x:c>
      <x:c r="T179" s="74"/>
      <x:c r="U179" s="101" t="n">
        <x:f>B179/B178-1</x:f>
        <x:v>0.008524301461116268</x:v>
      </x:c>
      <x:c r="V179" s="101" t="n">
        <x:f>C179/C178-1</x:f>
        <x:v>0.008734428904149771</x:v>
      </x:c>
      <x:c r="W179" s="101" t="n">
        <x:f>D179/D178-1</x:f>
        <x:v>0.004136322855456953</x:v>
      </x:c>
      <x:c r="X179" s="101" t="n">
        <x:f>E179/E178-1</x:f>
        <x:v>0.012832027656463296</x:v>
      </x:c>
      <x:c r="Y179" s="101" t="n">
        <x:f>F179/F178-1</x:f>
        <x:v>0.01144902456475072</x:v>
      </x:c>
      <x:c r="Z179" s="101" t="n">
        <x:f>G179/G178-1</x:f>
        <x:v>-0.00032060507429509943</x:v>
      </x:c>
      <x:c r="AA179" s="101" t="n">
        <x:f>H179/H178-1</x:f>
        <x:v>-0.0021996536130989286</x:v>
      </x:c>
      <x:c r="AB179" s="101" t="n">
        <x:f>I179/I178-1</x:f>
        <x:v>0.012172007456877187</x:v>
      </x:c>
      <x:c r="AC179" s="101" t="n">
        <x:f>J179/J178-1</x:f>
        <x:v>-0.006500488716050801</x:v>
      </x:c>
      <x:c r="AD179" s="101" t="n">
        <x:f>K179/K178-1</x:f>
        <x:v>0.007551797279588657</x:v>
      </x:c>
      <x:c r="AE179" s="101" t="n">
        <x:f>L179/L178-1</x:f>
        <x:v>0.005237348397835406</x:v>
      </x:c>
      <x:c r="AF179" s="101" t="n">
        <x:f>M179/M178-1</x:f>
        <x:v>0.0026485678267527124</x:v>
      </x:c>
      <x:c r="AG179" s="101" t="n">
        <x:f>N179/N178-1</x:f>
        <x:v>0.009390765745595386</x:v>
      </x:c>
      <x:c r="AH179" s="101" t="n">
        <x:f>O179/O178-1</x:f>
        <x:v>0.0011141862917212197</x:v>
      </x:c>
      <x:c r="AI179" s="101" t="n">
        <x:f>P179/P178-1</x:f>
        <x:v>-0.0002544425306804099</x:v>
      </x:c>
      <x:c r="AJ179" s="101" t="n">
        <x:f>Q179/Q178-1</x:f>
        <x:v>0.006080340476276369</x:v>
      </x:c>
      <x:c r="AK179" s="101" t="n">
        <x:f>R179/R178-1</x:f>
        <x:v>0.001427007035278649</x:v>
      </x:c>
      <x:c r="AL179" s="101" t="n">
        <x:f>S179/S178-1</x:f>
        <x:v>-0.02197253996110826</x:v>
      </x:c>
      <x:c r="AM179" s="74"/>
      <x:c r="AN179" s="74"/>
    </x:row>
    <x:row r="180">
      <x:c r="A180" s="100" t="n">
        <x:v>46279</x:v>
      </x:c>
      <x:c r="B180" s="103" t="n">
        <x:v>758.9952392578125</x:v>
      </x:c>
      <x:c r="C180" s="103" t="n">
        <x:v>709.1799926757812</x:v>
      </x:c>
      <x:c r="D180" s="103" t="n">
        <x:v>287.1600036621094</x:v>
      </x:c>
      <x:c r="E180" s="103" t="n">
        <x:v>299.0970153808594</x:v>
      </x:c>
      <x:c r="F180" s="103" t="n">
        <x:v>199.68899536132812</x:v>
      </x:c>
      <x:c r="G180" s="103" t="n">
        <x:v>210.9600067138672</x:v>
      </x:c>
      <x:c r="H180" s="103" t="n">
        <x:v>924.030029296875</x:v>
      </x:c>
      <x:c r="I180" s="103" t="n">
        <x:v>416.8916015625</x:v>
      </x:c>
      <x:c r="J180" s="103" t="n">
        <x:v>1138.280029296875</x:v>
      </x:c>
      <x:c r="K180" s="103" t="n">
        <x:v>350.1300048828125</x:v>
      </x:c>
      <x:c r="L180" s="103" t="n">
        <x:v>88.81999969482422</x:v>
      </x:c>
      <x:c r="M180" s="103" t="n">
        <x:v>918.9099731445312</x:v>
      </x:c>
      <x:c r="N180" s="103" t="n">
        <x:v>88.70999908447266</x:v>
      </x:c>
      <x:c r="O180" s="103" t="n">
        <x:v>80.93000030517578</x:v>
      </x:c>
      <x:c r="P180" s="103" t="n">
        <x:v>78.52999877929688</x:v>
      </x:c>
      <x:c r="Q180" s="103" t="n">
        <x:v>392.8399963378906</x:v>
      </x:c>
      <x:c r="R180" s="103" t="n">
        <x:v>28.170000076293945</x:v>
      </x:c>
      <x:c r="S180" s="103" t="n">
        <x:v>156.66000366210938</x:v>
      </x:c>
      <x:c r="T180" s="74"/>
      <x:c r="U180" s="101" t="n">
        <x:f>B180/B179-1</x:f>
        <x:v>-0.004461653484890693</x:v>
      </x:c>
      <x:c r="V180" s="101" t="n">
        <x:f>C180/C179-1</x:f>
        <x:v>-0.007973383180531979</x:v>
      </x:c>
      <x:c r="W180" s="101" t="n">
        <x:f>D180/D179-1</x:f>
        <x:v>-0.003392401507823495</x:v>
      </x:c>
      <x:c r="X180" s="101" t="n">
        <x:f>E180/E179-1</x:f>
        <x:v>-0.02390565972342562</x:v>
      </x:c>
      <x:c r="Y180" s="101" t="n">
        <x:f>F180/F179-1</x:f>
        <x:v>-0.012549853268768008</x:v>
      </x:c>
      <x:c r="Z180" s="101" t="n">
        <x:f>G180/G179-1</x:f>
        <x:v>-0.03357912317427003</x:v>
      </x:c>
      <x:c r="AA180" s="101" t="n">
        <x:f>H180/H179-1</x:f>
        <x:v>-0.05252956130238706</x:v>
      </x:c>
      <x:c r="AB180" s="101" t="n">
        <x:f>I180/I179-1</x:f>
        <x:v>-0.03515369823974068</x:v>
      </x:c>
      <x:c r="AC180" s="101" t="n">
        <x:f>J180/J179-1</x:f>
        <x:v>0.020238486253659094</x:v>
      </x:c>
      <x:c r="AD180" s="101" t="n">
        <x:f>K180/K179-1</x:f>
        <x:v>-0.017123784957437937</x:v>
      </x:c>
      <x:c r="AE180" s="101" t="n">
        <x:f>L180/L179-1</x:f>
        <x:v>0.01200587323925184</x:v>
      </x:c>
      <x:c r="AF180" s="101" t="n">
        <x:f>M180/M179-1</x:f>
        <x:v>0.01562822961420296</x:v>
      </x:c>
      <x:c r="AG180" s="101" t="n">
        <x:f>N180/N179-1</x:f>
        <x:v>-0.017499189445494556</x:v>
      </x:c>
      <x:c r="AH180" s="101" t="n">
        <x:f>O180/O179-1</x:f>
        <x:v>0.0007419012805249814</x:v>
      </x:c>
      <x:c r="AI180" s="101" t="n">
        <x:f>P180/P179-1</x:f>
        <x:v>-0.0008905813763757653</x:v>
      </x:c>
      <x:c r="AJ180" s="101" t="n">
        <x:f>Q180/Q179-1</x:f>
        <x:v>-0.01487070952969316</x:v>
      </x:c>
      <x:c r="AK180" s="101" t="n">
        <x:f>R180/R179-1</x:f>
        <x:v>0.003562535894439778</x:v>
      </x:c>
      <x:c r="AL180" s="101" t="n">
        <x:f>S180/S179-1</x:f>
        <x:v>0.011362232633793212</x:v>
      </x:c>
      <x:c r="AM180" s="74"/>
      <x:c r="AN180" s="74"/>
    </x:row>
    <x:row r="181">
      <x:c r="A181" s="100" t="n">
        <x:v>46280</x:v>
      </x:c>
      <x:c r="B181" s="103" t="n">
        <x:v>755.513916015625</x:v>
      </x:c>
      <x:c r="C181" s="103" t="n">
        <x:v>704.5399780273438</x:v>
      </x:c>
      <x:c r="D181" s="103" t="n">
        <x:v>285.1400146484375</x:v>
      </x:c>
      <x:c r="E181" s="103" t="n">
        <x:v>299.510009765625</x:v>
      </x:c>
      <x:c r="F181" s="103" t="n">
        <x:v>199.42999267578125</x:v>
      </x:c>
      <x:c r="G181" s="103" t="n">
        <x:v>212.1699981689453</x:v>
      </x:c>
      <x:c r="H181" s="103" t="n">
        <x:v>927.5999755859375</x:v>
      </x:c>
      <x:c r="I181" s="103" t="n">
        <x:v>412.64300537109375</x:v>
      </x:c>
      <x:c r="J181" s="103" t="n">
        <x:v>1136.1099853515625</x:v>
      </x:c>
      <x:c r="K181" s="103" t="n">
        <x:v>352.489990234375</x:v>
      </x:c>
      <x:c r="L181" s="103" t="n">
        <x:v>88.70999908447266</x:v>
      </x:c>
      <x:c r="M181" s="103" t="n">
        <x:v>901.3499755859375</x:v>
      </x:c>
      <x:c r="N181" s="103" t="n">
        <x:v>89.72000122070312</x:v>
      </x:c>
      <x:c r="O181" s="103" t="n">
        <x:v>80.70999908447266</x:v>
      </x:c>
      <x:c r="P181" s="103" t="n">
        <x:v>78.37999725341797</x:v>
      </x:c>
      <x:c r="Q181" s="103" t="n">
        <x:v>394.1499938964844</x:v>
      </x:c>
      <x:c r="R181" s="103" t="n">
        <x:v>28.219999313354492</x:v>
      </x:c>
      <x:c r="S181" s="103" t="n">
        <x:v>161.86000061035156</x:v>
      </x:c>
      <x:c r="T181" s="74"/>
      <x:c r="U181" s="101" t="n">
        <x:f>B181/B180-1</x:f>
        <x:v>-0.004586752409134642</x:v>
      </x:c>
      <x:c r="V181" s="101" t="n">
        <x:f>C181/C180-1</x:f>
        <x:v>-0.006542788426574742</x:v>
      </x:c>
      <x:c r="W181" s="101" t="n">
        <x:f>D181/D180-1</x:f>
        <x:v>-0.007034367557846699</x:v>
      </x:c>
      <x:c r="X181" s="101" t="n">
        <x:f>E181/E180-1</x:f>
        <x:v>0.0013808040987628445</x:v>
      </x:c>
      <x:c r="Y181" s="101" t="n">
        <x:f>F181/F180-1</x:f>
        <x:v>-0.0012970303399955085</x:v>
      </x:c>
      <x:c r="Z181" s="101" t="n">
        <x:f>G181/G180-1</x:f>
        <x:v>0.005735643802473378</x:v>
      </x:c>
      <x:c r="AA181" s="101" t="n">
        <x:f>H181/H180-1</x:f>
        <x:v>0.00386345267564403</x:v>
      </x:c>
      <x:c r="AB181" s="101" t="n">
        <x:f>I181/I180-1</x:f>
        <x:v>-0.010191129241948316</x:v>
      </x:c>
      <x:c r="AC181" s="101" t="n">
        <x:f>J181/J180-1</x:f>
        <x:v>-0.0019064236299155546</x:v>
      </x:c>
      <x:c r="AD181" s="101" t="n">
        <x:f>K181/K180-1</x:f>
        <x:v>0.006740311651817432</x:v>
      </x:c>
      <x:c r="AE181" s="101" t="n">
        <x:f>L181/L180-1</x:f>
        <x:v>-0.0012384666823859192</x:v>
      </x:c>
      <x:c r="AF181" s="101" t="n">
        <x:f>M181/M180-1</x:f>
        <x:v>-0.01910959514184296</x:v>
      </x:c>
      <x:c r="AG181" s="101" t="n">
        <x:f>N181/N180-1</x:f>
        <x:v>0.011385437342511073</x:v>
      </x:c>
      <x:c r="AH181" s="101" t="n">
        <x:f>O181/O180-1</x:f>
        <x:v>-0.002718413689281274</x:v>
      </x:c>
      <x:c r="AI181" s="101" t="n">
        <x:f>P181/P180-1</x:f>
        <x:v>-0.0019101175119138336</x:v>
      </x:c>
      <x:c r="AJ181" s="101" t="n">
        <x:f>Q181/Q180-1</x:f>
        <x:v>0.0033346847846598138</x:v>
      </x:c>
      <x:c r="AK181" s="101" t="n">
        <x:f>R181/R180-1</x:f>
        <x:v>0.0017749107889646343</x:v>
      </x:c>
      <x:c r="AL181" s="101" t="n">
        <x:f>S181/S180-1</x:f>
        <x:v>0.033192881569553245</x:v>
      </x:c>
      <x:c r="AM181" s="74"/>
      <x:c r="AN181" s="74"/>
    </x:row>
    <x:row r="182">
      <x:c r="A182" s="100" t="n">
        <x:v>46281</x:v>
      </x:c>
      <x:c r="B182" s="103" t="n">
        <x:v>752.1821899414062</x:v>
      </x:c>
      <x:c r="C182" s="103" t="n">
        <x:v>704.719970703125</x:v>
      </x:c>
      <x:c r="D182" s="103" t="n">
        <x:v>283.9200134277344</x:v>
      </x:c>
      <x:c r="E182" s="103" t="n">
        <x:v>299.8299865722656</x:v>
      </x:c>
      <x:c r="F182" s="103" t="n">
        <x:v>196.69000244140625</x:v>
      </x:c>
      <x:c r="G182" s="103" t="n">
        <x:v>213.89999389648438</x:v>
      </x:c>
      <x:c r="H182" s="103" t="n">
        <x:v>926.5499877929688</x:v>
      </x:c>
      <x:c r="I182" s="103" t="n">
        <x:v>417.7200012207031</x:v>
      </x:c>
      <x:c r="J182" s="103" t="n">
        <x:v>1137.8199462890625</x:v>
      </x:c>
      <x:c r="K182" s="103" t="n">
        <x:v>348.9200134277344</x:v>
      </x:c>
      <x:c r="L182" s="103" t="n">
        <x:v>87.87000274658203</x:v>
      </x:c>
      <x:c r="M182" s="103" t="n">
        <x:v>893.739990234375</x:v>
      </x:c>
      <x:c r="N182" s="103" t="n">
        <x:v>87.05000305175781</x:v>
      </x:c>
      <x:c r="O182" s="103" t="n">
        <x:v>80.87999725341797</x:v>
      </x:c>
      <x:c r="P182" s="103" t="n">
        <x:v>78.41999816894531</x:v>
      </x:c>
      <x:c r="Q182" s="103" t="n">
        <x:v>391.739990234375</x:v>
      </x:c>
      <x:c r="R182" s="103" t="n">
        <x:v>28.399999618530273</x:v>
      </x:c>
      <x:c r="S182" s="103" t="n">
        <x:v>156.1699981689453</x:v>
      </x:c>
      <x:c r="T182" s="74"/>
      <x:c r="U182" s="101" t="n">
        <x:f>B182/B181-1</x:f>
        <x:v>-0.0044098804847823025</x:v>
      </x:c>
      <x:c r="V182" s="101" t="n">
        <x:f>C182/C181-1</x:f>
        <x:v>0.000255475461144572</x:v>
      </x:c>
      <x:c r="W182" s="101" t="n">
        <x:f>D182/D181-1</x:f>
        <x:v>-0.004278604047233903</x:v>
      </x:c>
      <x:c r="X182" s="101" t="n">
        <x:f>E182/E181-1</x:f>
        <x:v>0.0010683342666610862</x:v>
      </x:c>
      <x:c r="Y182" s="101" t="n">
        <x:f>F182/F181-1</x:f>
        <x:v>-0.013739108133195788</x:v>
      </x:c>
      <x:c r="Z182" s="101" t="n">
        <x:f>G182/G181-1</x:f>
        <x:v>0.008153818836165172</x:v>
      </x:c>
      <x:c r="AA182" s="101" t="n">
        <x:f>H182/H181-1</x:f>
        <x:v>-0.0011319402981931903</x:v>
      </x:c>
      <x:c r="AB182" s="101" t="n">
        <x:f>I182/I181-1</x:f>
        <x:v>0.012303603316972778</x:v>
      </x:c>
      <x:c r="AC182" s="101" t="n">
        <x:f>J182/J181-1</x:f>
        <x:v>0.0015051015830751524</x:v>
      </x:c>
      <x:c r="AD182" s="101" t="n">
        <x:f>K182/K181-1</x:f>
        <x:v>-0.010127881374069392</x:v>
      </x:c>
      <x:c r="AE182" s="101" t="n">
        <x:f>L182/L181-1</x:f>
        <x:v>-0.009469015292072669</x:v>
      </x:c>
      <x:c r="AF182" s="101" t="n">
        <x:f>M182/M181-1</x:f>
        <x:v>-0.008442875195747934</x:v>
      </x:c>
      <x:c r="AG182" s="101" t="n">
        <x:f>N182/N181-1</x:f>
        <x:v>-0.029759230189680408</x:v>
      </x:c>
      <x:c r="AH182" s="101" t="n">
        <x:f>O182/O181-1</x:f>
        <x:v>0.00210628386660483</x:v>
      </x:c>
      <x:c r="AI182" s="101" t="n">
        <x:f>P182/P181-1</x:f>
        <x:v>0.0005103459674540289</x:v>
      </x:c>
      <x:c r="AJ182" s="101" t="n">
        <x:f>Q182/Q181-1</x:f>
        <x:v>-0.006114432828691951</x:v>
      </x:c>
      <x:c r="AK182" s="101" t="n">
        <x:f>R182/R181-1</x:f>
        <x:v>0.0063784659658230325</x:v>
      </x:c>
      <x:c r="AL182" s="101" t="n">
        <x:f>S182/S181-1</x:f>
        <x:v>-0.035153851599839636</x:v>
      </x:c>
      <x:c r="AM182" s="74"/>
      <x:c r="AN182" s="74"/>
    </x:row>
    <x:row r="183">
      <x:c r="A183" s="100" t="n">
        <x:v>46282</x:v>
      </x:c>
      <x:c r="B183" s="103" t="n">
        <x:v>760.7109985351562</x:v>
      </x:c>
      <x:c r="C183" s="103" t="n">
        <x:v>716.9199829101562</x:v>
      </x:c>
      <x:c r="D183" s="103" t="n">
        <x:v>285.42999267578125</x:v>
      </x:c>
      <x:c r="E183" s="103" t="n">
        <x:v>306.1199951171875</x:v>
      </x:c>
      <x:c r="F183" s="103" t="n">
        <x:v>200.2100067138672</x:v>
      </x:c>
      <x:c r="G183" s="103" t="n">
        <x:v>219.33999633789062</x:v>
      </x:c>
      <x:c r="H183" s="103" t="n">
        <x:v>977.5</x:v>
      </x:c>
      <x:c r="I183" s="103" t="n">
        <x:v>430.260009765625</x:v>
      </x:c>
      <x:c r="J183" s="103" t="n">
        <x:v>1152.43994140625</x:v>
      </x:c>
      <x:c r="K183" s="103" t="n">
        <x:v>349.30999755859375</x:v>
      </x:c>
      <x:c r="L183" s="103" t="n">
        <x:v>88.05999755859375</x:v>
      </x:c>
      <x:c r="M183" s="103" t="n">
        <x:v>893.9299926757812</x:v>
      </x:c>
      <x:c r="N183" s="103" t="n">
        <x:v>86.88999938964844</x:v>
      </x:c>
      <x:c r="O183" s="103" t="n">
        <x:v>81.77999877929688</x:v>
      </x:c>
      <x:c r="P183" s="103" t="n">
        <x:v>78.72000122070312</x:v>
      </x:c>
      <x:c r="Q183" s="103" t="n">
        <x:v>398.3599853515625</x:v>
      </x:c>
      <x:c r="R183" s="103" t="n">
        <x:v>28.3799991607666</x:v>
      </x:c>
      <x:c r="S183" s="103" t="n">
        <x:v>155.30999755859375</x:v>
      </x:c>
      <x:c r="T183" s="74"/>
      <x:c r="U183" s="101" t="n">
        <x:f>B183/B182-1</x:f>
        <x:v>0.011338753705953053</x:v>
      </x:c>
      <x:c r="V183" s="101" t="n">
        <x:f>C183/C182-1</x:f>
        <x:v>0.0173118582049816</x:v>
      </x:c>
      <x:c r="W183" s="101" t="n">
        <x:f>D183/D182-1</x:f>
        <x:v>0.005318326206797064</x:v>
      </x:c>
      <x:c r="X183" s="101" t="n">
        <x:f>E183/E182-1</x:f>
        <x:v>0.02097858395296237</x:v>
      </x:c>
      <x:c r="Y183" s="101" t="n">
        <x:f>F183/F182-1</x:f>
        <x:v>0.017896203308602532</x:v>
      </x:c>
      <x:c r="Z183" s="101" t="n">
        <x:f>G183/G182-1</x:f>
        <x:v>0.025432457207263504</x:v>
      </x:c>
      <x:c r="AA183" s="101" t="n">
        <x:f>H183/H182-1</x:f>
        <x:v>0.05498895135533233</x:v>
      </x:c>
      <x:c r="AB183" s="101" t="n">
        <x:f>I183/I182-1</x:f>
        <x:v>0.03002012953240496</x:v>
      </x:c>
      <x:c r="AC183" s="101" t="n">
        <x:f>J183/J182-1</x:f>
        <x:v>0.012849128866891268</x:v>
      </x:c>
      <x:c r="AD183" s="101" t="n">
        <x:f>K183/K182-1</x:f>
        <x:v>0.0011176892005368977</x:v>
      </x:c>
      <x:c r="AE183" s="101" t="n">
        <x:f>L183/L182-1</x:f>
        <x:v>0.0021622260848184194</x:v>
      </x:c>
      <x:c r="AF183" s="101" t="n">
        <x:f>M183/M182-1</x:f>
        <x:v>0.0002125925252112193</x:v>
      </x:c>
      <x:c r="AG183" s="101" t="n">
        <x:f>N183/N182-1</x:f>
        <x:v>-0.001838066128662219</x:v>
      </x:c>
      <x:c r="AH183" s="101" t="n">
        <x:f>O183/O182-1</x:f>
        <x:v>0.011127615683009573</x:v>
      </x:c>
      <x:c r="AI183" s="101" t="n">
        <x:f>P183/P182-1</x:f>
        <x:v>0.003825593710312214</x:v>
      </x:c>
      <x:c r="AJ183" s="101" t="n">
        <x:f>Q183/Q182-1</x:f>
        <x:v>0.01689895155515475</x:v>
      </x:c>
      <x:c r="AK183" s="101" t="n">
        <x:f>R183/R182-1</x:f>
        <x:v>-0.0007042414800112473</x:v>
      </x:c>
      <x:c r="AL183" s="101" t="n">
        <x:f>S183/S182-1</x:f>
        <x:v>-0.005506823464396904</x:v>
      </x:c>
      <x:c r="AM183" s="74"/>
      <x:c r="AN183" s="74"/>
    </x:row>
    <x:row r="184">
      <x:c r="A184" s="100" t="n">
        <x:v>46283</x:v>
      </x:c>
      <x:c r="B184" s="103" t="n">
        <x:v>761.6900024414062</x:v>
      </x:c>
      <x:c r="C184" s="103" t="n">
        <x:v>721.4500122070312</x:v>
      </x:c>
      <x:c r="D184" s="103" t="n">
        <x:v>284.1000061035156</x:v>
      </x:c>
      <x:c r="E184" s="103" t="n">
        <x:v>309.6199951171875</x:v>
      </x:c>
      <x:c r="F184" s="103" t="n">
        <x:v>199.86000061035156</x:v>
      </x:c>
      <x:c r="G184" s="103" t="n">
        <x:v>222.27000427246094</x:v>
      </x:c>
      <x:c r="H184" s="103" t="n">
        <x:v>1015.7999877929688</x:v>
      </x:c>
      <x:c r="I184" s="103" t="n">
        <x:v>434.6700134277344</x:v>
      </x:c>
      <x:c r="J184" s="103" t="n">
        <x:v>1152.9300537109375</x:v>
      </x:c>
      <x:c r="K184" s="103" t="n">
        <x:v>349.6700134277344</x:v>
      </x:c>
      <x:c r="L184" s="103" t="n">
        <x:v>88.25</x:v>
      </x:c>
      <x:c r="M184" s="103" t="n">
        <x:v>895.3099975585938</x:v>
      </x:c>
      <x:c r="N184" s="103" t="n">
        <x:v>86.12000274658203</x:v>
      </x:c>
      <x:c r="O184" s="103" t="n">
        <x:v>81.25</x:v>
      </x:c>
      <x:c r="P184" s="103" t="n">
        <x:v>78.52999877929688</x:v>
      </x:c>
      <x:c r="Q184" s="103" t="n">
        <x:v>401.1700134277344</x:v>
      </x:c>
      <x:c r="R184" s="103" t="n">
        <x:v>28.389999389648438</x:v>
      </x:c>
      <x:c r="S184" s="103" t="n">
        <x:v>153.82000732421875</x:v>
      </x:c>
      <x:c r="T184" s="74"/>
      <x:c r="U184" s="101" t="n">
        <x:f>B184/B183-1</x:f>
        <x:v>0.0012869590529585029</x:v>
      </x:c>
      <x:c r="V184" s="101" t="n">
        <x:f>C184/C183-1</x:f>
        <x:v>0.006318737662307061</x:v>
      </x:c>
      <x:c r="W184" s="101" t="n">
        <x:f>D184/D183-1</x:f>
        <x:v>-0.004659589413843923</x:v>
      </x:c>
      <x:c r="X184" s="101" t="n">
        <x:f>E184/E183-1</x:f>
        <x:v>0.011433424983102292</x:v>
      </x:c>
      <x:c r="Y184" s="101" t="n">
        <x:f>F184/F183-1</x:f>
        <x:v>-0.0017481948542953374</x:v>
      </x:c>
      <x:c r="Z184" s="101" t="n">
        <x:f>G184/G183-1</x:f>
        <x:v>0.013358292985729214</x:v>
      </x:c>
      <x:c r="AA184" s="101" t="n">
        <x:f>H184/H183-1</x:f>
        <x:v>0.039181573189737806</x:v>
      </x:c>
      <x:c r="AB184" s="101" t="n">
        <x:f>I184/I183-1</x:f>
        <x:v>0.010249624789697709</x:v>
      </x:c>
      <x:c r="AC184" s="101" t="n">
        <x:f>J184/J183-1</x:f>
        <x:v>0.0004252822963506375</x:v>
      </x:c>
      <x:c r="AD184" s="101" t="n">
        <x:f>K184/K183-1</x:f>
        <x:v>0.0010306486263114145</x:v>
      </x:c>
      <x:c r="AE184" s="101" t="n">
        <x:f>L184/L183-1</x:f>
        <x:v>0.002157647588847844</x:v>
      </x:c>
      <x:c r="AF184" s="101" t="n">
        <x:f>M184/M183-1</x:f>
        <x:v>0.0015437505107998017</x:v>
      </x:c>
      <x:c r="AG184" s="101" t="n">
        <x:f>N184/N183-1</x:f>
        <x:v>-0.008861740689091735</x:v>
      </x:c>
      <x:c r="AH184" s="101" t="n">
        <x:f>O184/O183-1</x:f>
        <x:v>-0.0064807873221813805</x:v>
      </x:c>
      <x:c r="AI184" s="101" t="n">
        <x:f>P184/P183-1</x:f>
        <x:v>-0.0024136488625495778</x:v>
      </x:c>
      <x:c r="AJ184" s="101" t="n">
        <x:f>Q184/Q183-1</x:f>
        <x:v>0.007053991815196836</x:v>
      </x:c>
      <x:c r="AK184" s="101" t="n">
        <x:f>R184/R183-1</x:f>
        <x:v>0.00035236889279621764</x:v>
      </x:c>
      <x:c r="AL184" s="101" t="n">
        <x:f>S184/S183-1</x:f>
        <x:v>-0.009593653066750418</x:v>
      </x:c>
      <x:c r="AM184" s="74"/>
      <x:c r="AN184" s="7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  <x:c r="Q1" s="74"/>
      <x:c r="R1" s="74"/>
    </x:row>
    <x:row r="2">
      <x:c r="A2" s="1" t="str">
        <x:v>Position risk and return decomposition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  <x:c r="Q2" s="74"/>
      <x:c r="R2" s="74"/>
    </x:row>
    <x:row r="3">
      <x:c r="A3" s="3" t="str">
        <x:v>Shows which positions drive market beta, portfolio variance, and 2026 YTD return.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  <x:c r="O3" s="75"/>
      <x:c r="P3" s="75"/>
      <x:c r="Q3" s="75"/>
      <x:c r="R3" s="75"/>
    </x:row>
    <x:row r="4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  <x:c r="P4" s="74"/>
      <x:c r="Q4" s="74"/>
      <x:c r="R4" s="74"/>
    </x:row>
    <x:row r="5">
      <x:c r="A5" s="111" t="str">
        <x:v>Position</x:v>
      </x:c>
      <x:c r="B5" s="112" t="str">
        <x:v>Ticker</x:v>
      </x:c>
      <x:c r="C5" s="112" t="str">
        <x:v>Side</x:v>
      </x:c>
      <x:c r="D5" s="112" t="str">
        <x:v>Gross-capital weight</x:v>
      </x:c>
      <x:c r="E5" s="112" t="str">
        <x:v>Beta vs SPY</x:v>
      </x:c>
      <x:c r="F5" s="112" t="str">
        <x:v>Beta contribution</x:v>
      </x:c>
      <x:c r="G5" s="112" t="str">
        <x:v>YTD return</x:v>
      </x:c>
      <x:c r="H5" s="112" t="str">
        <x:v>Return contribution</x:v>
      </x:c>
      <x:c r="I5" s="112" t="str">
        <x:v>Risk contribution</x:v>
      </x:c>
      <x:c r="J5" s="113" t="str">
        <x:v>Correlation with portfolio</x:v>
      </x:c>
      <x:c r="K5" s="74"/>
      <x:c r="L5" s="74"/>
      <x:c r="M5" s="74"/>
      <x:c r="N5" s="74"/>
      <x:c r="O5" s="74"/>
      <x:c r="P5" s="74"/>
      <x:c r="Q5" s="74"/>
      <x:c r="R5" s="74"/>
    </x:row>
    <x:row r="6">
      <x:c r="A6" s="131" t="n">
        <x:f>'Portfolio'!A6</x:f>
        <x:v>1</x:v>
      </x:c>
      <x:c r="B6" s="131" t="str">
        <x:f>'Portfolio'!B6</x:f>
        <x:v>NVDA</x:v>
      </x:c>
      <x:c r="C6" s="131" t="str">
        <x:f>'Portfolio'!C6</x:f>
        <x:v>Long</x:v>
      </x:c>
      <x:c r="D6" s="132" t="n">
        <x:f>'Portfolio'!F6</x:f>
        <x:v>0.24</x:v>
      </x:c>
      <x:c r="E6" s="133" t="n">
        <x:f>'Portfolio'!G6</x:f>
        <x:v>1.909440630110597</x:v>
      </x:c>
      <x:c r="F6" s="133" t="n">
        <x:f>IF(D6="","",D6*E6)</x:f>
        <x:v>0.4582657512265433</x:v>
      </x:c>
      <x:c r="G6" s="132" t="n">
        <x:f>IF('Portfolio'!D6=0,"",INDEX('Market Data'!$B$6:$S$184,ROWS('Market Data'!$B$6:$B$184),MATCH(B6,'Market Data'!$B$5:$S$5,0))/INDEX('Market Data'!$B$6:$S$184,1,MATCH(B6,'Market Data'!$B$5:$S$5,0))-1)</x:f>
        <x:v>0.17971989817276768</x:v>
      </x:c>
      <x:c r="H6" s="132" t="n">
        <x:f>IF(G6="","",D6*G6)</x:f>
        <x:v>0.04313277556146424</x:v>
      </x:c>
      <x:c r="I6" s="132" t="n">
        <x:f>IF('Portfolio'!D6=0,"",D6*COVAR('Daily Analysis'!$W$4:$W$182,'Daily Analysis'!$B$4:$B$182)/VAR('Daily Analysis'!$B$4:$B$182))</x:f>
        <x:v>0.26830493606229244</x:v>
      </x:c>
      <x:c r="J6" s="133" t="n">
        <x:f>IF('Portfolio'!D6=0,"",CORREL('Daily Analysis'!$W$4:$W$182,'Daily Analysis'!$B$4:$B$182))</x:f>
        <x:v>0.7318677042889811</x:v>
      </x:c>
      <x:c r="K6" s="74"/>
      <x:c r="L6" s="74"/>
      <x:c r="M6" s="74"/>
      <x:c r="N6" s="74"/>
      <x:c r="O6" s="74"/>
      <x:c r="P6" s="74"/>
      <x:c r="Q6" s="74"/>
      <x:c r="R6" s="74"/>
    </x:row>
    <x:row r="7">
      <x:c r="A7" s="134" t="n">
        <x:f>'Portfolio'!A7</x:f>
        <x:v>2</x:v>
      </x:c>
      <x:c r="B7" s="134" t="str">
        <x:f>'Portfolio'!B7</x:f>
        <x:v>MU</x:v>
      </x:c>
      <x:c r="C7" s="134" t="str">
        <x:f>'Portfolio'!C7</x:f>
        <x:v>Long</x:v>
      </x:c>
      <x:c r="D7" s="135" t="n">
        <x:f>'Portfolio'!F7</x:f>
        <x:v>0.16</x:v>
      </x:c>
      <x:c r="E7" s="136" t="n">
        <x:f>'Portfolio'!G7</x:f>
        <x:v>3.297282134693788</x:v>
      </x:c>
      <x:c r="F7" s="136" t="n">
        <x:f>IF(D7="","",D7*E7)</x:f>
        <x:v>0.5275651415510061</x:v>
      </x:c>
      <x:c r="G7" s="135" t="n">
        <x:f>IF('Portfolio'!D7=0,"",INDEX('Market Data'!$B$6:$S$184,ROWS('Market Data'!$B$6:$B$184),MATCH(B7,'Market Data'!$B$5:$S$5,0))/INDEX('Market Data'!$B$6:$S$184,1,MATCH(B7,'Market Data'!$B$5:$S$5,0))-1)</x:f>
        <x:v>2.2223162332810635</x:v>
      </x:c>
      <x:c r="H7" s="135" t="n">
        <x:f>IF(G7="","",D7*G7)</x:f>
        <x:v>0.35557059732497015</x:v>
      </x:c>
      <x:c r="I7" s="135" t="n">
        <x:f>IF('Portfolio'!D7=0,"",D7*COVAR('Daily Analysis'!$X$4:$X$182,'Daily Analysis'!$B$4:$B$182)/VAR('Daily Analysis'!$B$4:$B$182))</x:f>
        <x:v>0.4508773058731502</x:v>
      </x:c>
      <x:c r="J7" s="136" t="n">
        <x:f>IF('Portfolio'!D7=0,"",CORREL('Daily Analysis'!$X$4:$X$182,'Daily Analysis'!$B$4:$B$182))</x:f>
        <x:v>0.8224160900144635</x:v>
      </x:c>
      <x:c r="K7" s="74"/>
      <x:c r="L7" s="74"/>
      <x:c r="M7" s="74"/>
      <x:c r="N7" s="74"/>
      <x:c r="O7" s="74"/>
      <x:c r="P7" s="74"/>
      <x:c r="Q7" s="74"/>
      <x:c r="R7" s="74"/>
    </x:row>
    <x:row r="8">
      <x:c r="A8" s="134" t="n">
        <x:f>'Portfolio'!A8</x:f>
        <x:v>3</x:v>
      </x:c>
      <x:c r="B8" s="134" t="str">
        <x:f>'Portfolio'!B8</x:f>
        <x:v>TSM</x:v>
      </x:c>
      <x:c r="C8" s="134" t="str">
        <x:f>'Portfolio'!C8</x:f>
        <x:v>Long</x:v>
      </x:c>
      <x:c r="D8" s="135" t="n">
        <x:f>'Portfolio'!F8</x:f>
        <x:v>0.14</x:v>
      </x:c>
      <x:c r="E8" s="136" t="n">
        <x:f>'Portfolio'!G8</x:f>
        <x:v>2.215081997882735</x:v>
      </x:c>
      <x:c r="F8" s="136" t="n">
        <x:f>IF(D8="","",D8*E8)</x:f>
        <x:v>0.31011147970358294</x:v>
      </x:c>
      <x:c r="G8" s="135" t="n">
        <x:f>IF('Portfolio'!D8=0,"",INDEX('Market Data'!$B$6:$S$184,ROWS('Market Data'!$B$6:$B$184),MATCH(B8,'Market Data'!$B$5:$S$5,0))/INDEX('Market Data'!$B$6:$S$184,1,MATCH(B8,'Market Data'!$B$5:$S$5,0))-1)</x:f>
        <x:v>0.3706948377364665</x:v>
      </x:c>
      <x:c r="H8" s="135" t="n">
        <x:f>IF(G8="","",D8*G8)</x:f>
        <x:v>0.051897277283105316</x:v>
      </x:c>
      <x:c r="I8" s="135" t="n">
        <x:f>IF('Portfolio'!D8=0,"",D8*COVAR('Daily Analysis'!$Y$4:$Y$182,'Daily Analysis'!$B$4:$B$182)/VAR('Daily Analysis'!$B$4:$B$182))</x:f>
        <x:v>0.18599091291697836</x:v>
      </x:c>
      <x:c r="J8" s="136" t="n">
        <x:f>IF('Portfolio'!D8=0,"",CORREL('Daily Analysis'!$Y$4:$Y$182,'Daily Analysis'!$B$4:$B$182))</x:f>
        <x:v>0.8008754244493774</x:v>
      </x:c>
      <x:c r="K8" s="74"/>
      <x:c r="L8" s="74"/>
      <x:c r="M8" s="74"/>
      <x:c r="N8" s="74"/>
      <x:c r="O8" s="74"/>
      <x:c r="P8" s="74"/>
      <x:c r="Q8" s="74"/>
      <x:c r="R8" s="74"/>
    </x:row>
    <x:row r="9">
      <x:c r="A9" s="134" t="n">
        <x:f>'Portfolio'!A9</x:f>
        <x:v>4</x:v>
      </x:c>
      <x:c r="B9" s="134" t="str">
        <x:f>'Portfolio'!B9</x:f>
        <x:v>LLY</x:v>
      </x:c>
      <x:c r="C9" s="134" t="str">
        <x:f>'Portfolio'!C9</x:f>
        <x:v>Long</x:v>
      </x:c>
      <x:c r="D9" s="135" t="n">
        <x:f>'Portfolio'!F9</x:f>
        <x:v>0.18</x:v>
      </x:c>
      <x:c r="E9" s="136" t="n">
        <x:f>'Portfolio'!G9</x:f>
        <x:v>0.23465140366560497</x:v>
      </x:c>
      <x:c r="F9" s="136" t="n">
        <x:f>IF(D9="","",D9*E9)</x:f>
        <x:v>0.04223725265980889</x:v>
      </x:c>
      <x:c r="G9" s="135" t="n">
        <x:f>IF('Portfolio'!D9=0,"",INDEX('Market Data'!$B$6:$S$184,ROWS('Market Data'!$B$6:$B$184),MATCH(B9,'Market Data'!$B$5:$S$5,0))/INDEX('Market Data'!$B$6:$S$184,1,MATCH(B9,'Market Data'!$B$5:$S$5,0))-1)</x:f>
        <x:v>0.07232783556585409</x:v>
      </x:c>
      <x:c r="H9" s="135" t="n">
        <x:f>IF(G9="","",D9*G9)</x:f>
        <x:v>0.013019010401853737</x:v>
      </x:c>
      <x:c r="I9" s="135" t="n">
        <x:f>IF('Portfolio'!D9=0,"",D9*COVAR('Daily Analysis'!$Z$4:$Z$182,'Daily Analysis'!$B$4:$B$182)/VAR('Daily Analysis'!$B$4:$B$182))</x:f>
        <x:v>0.04688700386211884</x:v>
      </x:c>
      <x:c r="J9" s="136" t="n">
        <x:f>IF('Portfolio'!D9=0,"",CORREL('Daily Analysis'!$Z$4:$Z$182,'Daily Analysis'!$B$4:$B$182))</x:f>
        <x:v>0.17663471594333185</x:v>
      </x:c>
      <x:c r="K9" s="74"/>
      <x:c r="L9" s="74"/>
      <x:c r="M9" s="74"/>
      <x:c r="N9" s="74"/>
      <x:c r="O9" s="74"/>
      <x:c r="P9" s="74"/>
      <x:c r="Q9" s="74"/>
      <x:c r="R9" s="74"/>
    </x:row>
    <x:row r="10">
      <x:c r="A10" s="134" t="n">
        <x:f>'Portfolio'!A10</x:f>
        <x:v>5</x:v>
      </x:c>
      <x:c r="B10" s="134" t="str">
        <x:f>'Portfolio'!B10</x:f>
        <x:v>JPM</x:v>
      </x:c>
      <x:c r="C10" s="134" t="str">
        <x:f>'Portfolio'!C10</x:f>
        <x:v>Long</x:v>
      </x:c>
      <x:c r="D10" s="135" t="n">
        <x:f>'Portfolio'!F10</x:f>
        <x:v>0.12</x:v>
      </x:c>
      <x:c r="E10" s="136" t="n">
        <x:f>'Portfolio'!G10</x:f>
        <x:v>0.7502217191569216</x:v>
      </x:c>
      <x:c r="F10" s="136" t="n">
        <x:f>IF(D10="","",D10*E10)</x:f>
        <x:v>0.0900266062988306</x:v>
      </x:c>
      <x:c r="G10" s="135" t="n">
        <x:f>IF('Portfolio'!D10=0,"",INDEX('Market Data'!$B$6:$S$184,ROWS('Market Data'!$B$6:$B$184),MATCH(B10,'Market Data'!$B$5:$S$5,0))/INDEX('Market Data'!$B$6:$S$184,1,MATCH(B10,'Market Data'!$B$5:$S$5,0))-1)</x:f>
        <x:v>0.08957634279643534</x:v>
      </x:c>
      <x:c r="H10" s="135" t="n">
        <x:f>IF(G10="","",D10*G10)</x:f>
        <x:v>0.01074916113557224</x:v>
      </x:c>
      <x:c r="I10" s="135" t="n">
        <x:f>IF('Portfolio'!D10=0,"",D10*COVAR('Daily Analysis'!$AA$4:$AA$182,'Daily Analysis'!$B$4:$B$182)/VAR('Daily Analysis'!$B$4:$B$182))</x:f>
        <x:v>0.025160768645709295</x:v>
      </x:c>
      <x:c r="J10" s="136" t="n">
        <x:f>IF('Portfolio'!D10=0,"",CORREL('Daily Analysis'!$AA$4:$AA$182,'Daily Analysis'!$B$4:$B$182))</x:f>
        <x:v>0.23683907197420268</x:v>
      </x:c>
      <x:c r="K10" s="74"/>
      <x:c r="L10" s="74"/>
      <x:c r="M10" s="74"/>
      <x:c r="N10" s="74"/>
      <x:c r="O10" s="74"/>
      <x:c r="P10" s="74"/>
      <x:c r="Q10" s="74"/>
      <x:c r="R10" s="74"/>
    </x:row>
    <x:row r="11">
      <x:c r="A11" s="134" t="n">
        <x:f>'Portfolio'!A11</x:f>
        <x:v>6</x:v>
      </x:c>
      <x:c r="B11" s="134" t="str">
        <x:f>'Portfolio'!B11</x:f>
        <x:v>COST</x:v>
      </x:c>
      <x:c r="C11" s="134" t="str">
        <x:f>'Portfolio'!C11</x:f>
        <x:v>Long</x:v>
      </x:c>
      <x:c r="D11" s="135" t="n">
        <x:f>'Portfolio'!F11</x:f>
        <x:v>0.1</x:v>
      </x:c>
      <x:c r="E11" s="136" t="n">
        <x:f>'Portfolio'!G11</x:f>
        <x:v>-0.18976718070849535</x:v>
      </x:c>
      <x:c r="F11" s="136" t="n">
        <x:f>IF(D11="","",D11*E11)</x:f>
        <x:v>-0.018976718070849538</x:v>
      </x:c>
      <x:c r="G11" s="135" t="n">
        <x:f>IF('Portfolio'!D11=0,"",INDEX('Market Data'!$B$6:$S$184,ROWS('Market Data'!$B$6:$B$184),MATCH(B11,'Market Data'!$B$5:$S$5,0))/INDEX('Market Data'!$B$6:$S$184,1,MATCH(B11,'Market Data'!$B$5:$S$5,0))-1)</x:f>
        <x:v>0.05238320033346233</x:v>
      </x:c>
      <x:c r="H11" s="135" t="n">
        <x:f>IF(G11="","",D11*G11)</x:f>
        <x:v>0.005238320033346233</x:v>
      </x:c>
      <x:c r="I11" s="135" t="n">
        <x:f>IF('Portfolio'!D11=0,"",D11*COVAR('Daily Analysis'!$AB$4:$AB$182,'Daily Analysis'!$B$4:$B$182)/VAR('Daily Analysis'!$B$4:$B$182))</x:f>
        <x:v>-0.01659630440516766</x:v>
      </x:c>
      <x:c r="J11" s="136" t="n">
        <x:f>IF('Portfolio'!D11=0,"",CORREL('Daily Analysis'!$AB$4:$AB$182,'Daily Analysis'!$B$4:$B$182))</x:f>
        <x:v>-0.2039274411370172</x:v>
      </x:c>
      <x:c r="K11" s="74"/>
      <x:c r="L11" s="74"/>
      <x:c r="M11" s="74"/>
      <x:c r="N11" s="74"/>
      <x:c r="O11" s="74"/>
      <x:c r="P11" s="74"/>
      <x:c r="Q11" s="74"/>
      <x:c r="R11" s="74"/>
    </x:row>
    <x:row r="12">
      <x:c r="A12" s="134" t="n">
        <x:f>'Portfolio'!A12</x:f>
        <x:v>7</x:v>
      </x:c>
      <x:c r="B12" s="134" t="str">
        <x:f>'Portfolio'!B12</x:f>
        <x:v>GLD</x:v>
      </x:c>
      <x:c r="C12" s="134" t="str">
        <x:f>'Portfolio'!C12</x:f>
        <x:v>Long</x:v>
      </x:c>
      <x:c r="D12" s="135" t="n">
        <x:f>'Portfolio'!F12</x:f>
        <x:v>0.06</x:v>
      </x:c>
      <x:c r="E12" s="136" t="n">
        <x:f>'Portfolio'!G12</x:f>
        <x:v>0.8931573522925693</x:v>
      </x:c>
      <x:c r="F12" s="136" t="n">
        <x:f>IF(D12="","",D12*E12)</x:f>
        <x:v>0.05358944113755416</x:v>
      </x:c>
      <x:c r="G12" s="135" t="n">
        <x:f>IF('Portfolio'!D12=0,"",INDEX('Market Data'!$B$6:$S$184,ROWS('Market Data'!$B$6:$B$184),MATCH(B12,'Market Data'!$B$5:$S$5,0))/INDEX('Market Data'!$B$6:$S$184,1,MATCH(B12,'Market Data'!$B$5:$S$5,0))-1)</x:f>
        <x:v>0.007256238468653198</x:v>
      </x:c>
      <x:c r="H12" s="135" t="n">
        <x:f>IF(G12="","",D12*G12)</x:f>
        <x:v>0.00043537430811919187</x:v>
      </x:c>
      <x:c r="I12" s="135" t="n">
        <x:f>IF('Portfolio'!D12=0,"",D12*COVAR('Daily Analysis'!$AC$4:$AC$182,'Daily Analysis'!$B$4:$B$182)/VAR('Daily Analysis'!$B$4:$B$182))</x:f>
        <x:v>0.033788784866147836</x:v>
      </x:c>
      <x:c r="J12" s="136" t="n">
        <x:f>IF('Portfolio'!D12=0,"",CORREL('Daily Analysis'!$AC$4:$AC$182,'Daily Analysis'!$B$4:$B$182))</x:f>
        <x:v>0.45654963016821315</x:v>
      </x:c>
      <x:c r="K12" s="74"/>
      <x:c r="L12" s="74"/>
      <x:c r="M12" s="74"/>
      <x:c r="N12" s="74"/>
      <x:c r="O12" s="74"/>
      <x:c r="P12" s="74"/>
      <x:c r="Q12" s="74"/>
      <x:c r="R12" s="74"/>
    </x:row>
    <x:row r="13">
      <x:c r="A13" s="137" t="n">
        <x:f>'Portfolio'!A13</x:f>
        <x:v>8</x:v>
      </x:c>
      <x:c r="B13" s="137" t="str">
        <x:f>'Portfolio'!B13</x:f>
        <x:v>SPY</x:v>
      </x:c>
      <x:c r="C13" s="137" t="str">
        <x:f>'Portfolio'!C13</x:f>
        <x:v>Short</x:v>
      </x:c>
      <x:c r="D13" s="138" t="n">
        <x:f>'Portfolio'!F13</x:f>
        <x:v>0</x:v>
      </x:c>
      <x:c r="E13" s="139" t="n">
        <x:f>'Portfolio'!G13</x:f>
        <x:v>0</x:v>
      </x:c>
      <x:c r="F13" s="139" t="str">
        <x:f>IF(D13="","",D13*E13)</x:f>
      </x:c>
      <x:c r="G13" s="138" t="str">
        <x:f>IF('Portfolio'!D13=0,"",INDEX('Market Data'!$B$6:$S$184,ROWS('Market Data'!$B$6:$B$184),MATCH(B13,'Market Data'!$B$5:$S$5,0))/INDEX('Market Data'!$B$6:$S$184,1,MATCH(B13,'Market Data'!$B$5:$S$5,0))-1)</x:f>
      </x:c>
      <x:c r="H13" s="138" t="str">
        <x:f>IF(G13="","",D13*G13)</x:f>
      </x:c>
      <x:c r="I13" s="138" t="str">
        <x:f>IF('Portfolio'!D13=0,"",D13*COVAR('Daily Analysis'!$AD$4:$AD$182,'Daily Analysis'!$B$4:$B$182)/VAR('Daily Analysis'!$B$4:$B$182))</x:f>
      </x:c>
      <x:c r="J13" s="139" t="str">
        <x:f>IF('Portfolio'!D13=0,"",CORREL('Daily Analysis'!$AD$4:$AD$182,'Daily Analysis'!$B$4:$B$182))</x:f>
      </x:c>
      <x:c r="K13" s="74"/>
      <x:c r="L13" s="74"/>
      <x:c r="M13" s="74"/>
      <x:c r="N13" s="74"/>
      <x:c r="O13" s="74"/>
      <x:c r="P13" s="74"/>
      <x:c r="Q13" s="74"/>
      <x:c r="R13" s="74"/>
    </x:row>
    <x:row r="14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4"/>
      <x:c r="M14" s="74"/>
      <x:c r="N14" s="74"/>
      <x:c r="O14" s="74"/>
      <x:c r="P14" s="74"/>
      <x:c r="Q14" s="74"/>
      <x:c r="R14" s="74"/>
    </x:row>
    <x:row r="15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74"/>
      <x:c r="Q15" s="74"/>
      <x:c r="R15" s="74"/>
    </x:row>
    <x:row r="16">
      <x:c r="A16" s="119" t="str">
        <x:v>Portfolio-level reconciliation</x:v>
      </x:c>
      <x:c r="B16" s="120"/>
      <x:c r="C16" s="120"/>
      <x:c r="D16" s="120"/>
      <x:c r="E16" s="120"/>
      <x:c r="F16" s="121"/>
      <x:c r="G16" s="74"/>
      <x:c r="H16" s="74"/>
      <x:c r="I16" s="74"/>
      <x:c r="J16" s="74"/>
      <x:c r="K16" s="74"/>
      <x:c r="L16" s="74"/>
      <x:c r="M16" s="74"/>
      <x:c r="N16" s="74"/>
      <x:c r="O16" s="74"/>
      <x:c r="P16" s="74"/>
      <x:c r="Q16" s="74"/>
      <x:c r="R16" s="74"/>
    </x:row>
    <x:row r="17">
      <x:c r="A17" s="74" t="str">
        <x:v>Portfolio beta</x:v>
      </x:c>
      <x:c r="B17" s="96" t="n">
        <x:f>'Portfolio'!G15</x:f>
        <x:v>1.4628189545064765</x:v>
      </x:c>
      <x:c r="C17" s="74"/>
      <x:c r="D17" s="74" t="str">
        <x:v>Beta reconciliation</x:v>
      </x:c>
      <x:c r="E17" s="103" t="n">
        <x:f>B18-B17</x:f>
        <x:v>0</x:v>
      </x:c>
      <x:c r="F17" s="74"/>
      <x:c r="G17" s="74"/>
      <x:c r="H17" s="74"/>
      <x:c r="I17" s="74"/>
      <x:c r="J17" s="74"/>
      <x:c r="K17" s="74"/>
      <x:c r="L17" s="74"/>
      <x:c r="M17" s="74"/>
      <x:c r="N17" s="74"/>
      <x:c r="O17" s="74"/>
      <x:c r="P17" s="74"/>
      <x:c r="Q17" s="74"/>
      <x:c r="R17" s="74"/>
    </x:row>
    <x:row r="18">
      <x:c r="A18" s="74" t="str">
        <x:v>Sum of beta contributions</x:v>
      </x:c>
      <x:c r="B18" s="96" t="n">
        <x:f>SUM(F6:F13)</x:f>
        <x:v>1.4628189545064765</x:v>
      </x:c>
      <x:c r="C18" s="74"/>
      <x:c r="D18" s="74" t="str">
        <x:v>Risk reconciliation</x:v>
      </x:c>
      <x:c r="E18" s="103" t="n">
        <x:f>B19-1</x:f>
        <x:v>-0.005586592178770777</x:v>
      </x:c>
      <x:c r="F18" s="74"/>
      <x:c r="G18" s="74"/>
      <x:c r="H18" s="74"/>
      <x:c r="I18" s="74"/>
      <x:c r="J18" s="74"/>
      <x:c r="K18" s="74"/>
      <x:c r="L18" s="74"/>
      <x:c r="M18" s="74"/>
      <x:c r="N18" s="74"/>
      <x:c r="O18" s="74"/>
      <x:c r="P18" s="74"/>
      <x:c r="Q18" s="74"/>
      <x:c r="R18" s="74"/>
    </x:row>
    <x:row r="19" ht="24" customHeight="1">
      <x:c r="A19" s="74" t="str">
        <x:v>Risk contribution total</x:v>
      </x:c>
      <x:c r="B19" s="98" t="n">
        <x:f>SUM(I6:I13)</x:f>
        <x:v>0.9944134078212292</x:v>
      </x:c>
      <x:c r="C19" s="74"/>
      <x:c r="D19" s="74" t="str">
        <x:v>Interpretation</x:v>
      </x:c>
      <x:c r="E19" s="140" t="str">
        <x:v>Positive risk contribution means the position adds to portfolio variance; negative means it diversifies.</x:v>
      </x:c>
      <x:c r="F19" s="74"/>
      <x:c r="G19" s="74"/>
      <x:c r="H19" s="74"/>
      <x:c r="I19" s="74"/>
      <x:c r="J19" s="74"/>
      <x:c r="K19" s="74"/>
      <x:c r="L19" s="74"/>
      <x:c r="M19" s="74"/>
      <x:c r="N19" s="74"/>
      <x:c r="O19" s="74"/>
      <x:c r="P19" s="74"/>
      <x:c r="Q19" s="74"/>
      <x:c r="R19" s="74"/>
    </x:row>
    <x:row r="20" ht="24" customHeight="1">
      <x:c r="A20" s="74" t="str">
        <x:v>Largest risk contributor</x:v>
      </x:c>
      <x:c r="B20" s="74" t="str">
        <x:f>INDEX(B6:B13,MATCH(MAX(I6:I13),I6:I13,0))</x:f>
        <x:v>MU</x:v>
      </x:c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4"/>
      <x:c r="P20" s="74"/>
      <x:c r="Q20" s="74"/>
      <x:c r="R20" s="74"/>
    </x:row>
    <x:row r="21" ht="24" customHeight="1">
      <x:c r="A21" s="74" t="str">
        <x:v>Largest YTD return contributor</x:v>
      </x:c>
      <x:c r="B21" s="74" t="str">
        <x:f>INDEX(B6:B13,MATCH(MAX(H6:H13),H6:H13,0))</x:f>
        <x:v>MU</x:v>
      </x:c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4"/>
      <x:c r="P21" s="74"/>
      <x:c r="Q21" s="74"/>
      <x:c r="R21" s="74"/>
    </x:row>
    <x:row r="22">
      <x:c r="A22" s="74"/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4"/>
      <x:c r="P22" s="74"/>
      <x:c r="Q22" s="74"/>
      <x:c r="R22" s="74"/>
    </x:row>
    <x:row r="23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4"/>
      <x:c r="P23" s="74"/>
      <x:c r="Q23" s="74"/>
      <x:c r="R23" s="74"/>
    </x:row>
    <x:row r="24">
      <x:c r="A24" s="74"/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4"/>
      <x:c r="P24" s="74"/>
      <x:c r="Q24" s="74"/>
      <x:c r="R24" s="74"/>
    </x:row>
    <x:row r="25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74"/>
      <x:c r="Q25" s="74"/>
      <x:c r="R25" s="74"/>
    </x:row>
    <x:row r="26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4"/>
      <x:c r="P26" s="74"/>
      <x:c r="Q26" s="74"/>
      <x:c r="R26" s="74"/>
    </x:row>
    <x:row r="27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4"/>
      <x:c r="P27" s="74"/>
      <x:c r="Q27" s="74"/>
      <x:c r="R27" s="74"/>
    </x:row>
    <x:row r="28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74"/>
      <x:c r="Q28" s="74"/>
      <x:c r="R28" s="74"/>
    </x:row>
    <x:row r="29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74"/>
      <x:c r="Q29" s="74"/>
      <x:c r="R29" s="74"/>
    </x:row>
    <x:row r="30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74"/>
      <x:c r="Q30" s="74"/>
      <x:c r="R30" s="74"/>
    </x:row>
    <x:row r="31">
      <x:c r="A31" s="74"/>
      <x:c r="B31" s="74"/>
      <x:c r="C31" s="74"/>
      <x:c r="D31" s="74"/>
      <x:c r="E31" s="74"/>
      <x:c r="F31" s="74"/>
      <x:c r="G31" s="74"/>
      <x:c r="H31" s="74"/>
      <x:c r="I31" s="74"/>
      <x:c r="J31" s="74"/>
      <x:c r="K31" s="74"/>
      <x:c r="L31" s="74"/>
      <x:c r="M31" s="74"/>
      <x:c r="N31" s="74"/>
      <x:c r="O31" s="74"/>
      <x:c r="P31" s="74"/>
      <x:c r="Q31" s="74"/>
      <x:c r="R31" s="74"/>
    </x:row>
    <x:row r="32">
      <x:c r="A32" s="74"/>
      <x:c r="B32" s="74"/>
      <x:c r="C32" s="74"/>
      <x:c r="D32" s="74"/>
      <x:c r="E32" s="74"/>
      <x:c r="F32" s="74"/>
      <x:c r="G32" s="74"/>
      <x:c r="H32" s="74"/>
      <x:c r="I32" s="74"/>
      <x:c r="J32" s="74"/>
      <x:c r="K32" s="74"/>
      <x:c r="L32" s="74"/>
      <x:c r="M32" s="74"/>
      <x:c r="N32" s="74"/>
      <x:c r="O32" s="74"/>
      <x:c r="P32" s="74"/>
      <x:c r="Q32" s="74"/>
      <x:c r="R32" s="74"/>
    </x:row>
    <x:row r="33">
      <x:c r="A33" s="74"/>
      <x:c r="B33" s="74"/>
      <x:c r="C33" s="74"/>
      <x:c r="D33" s="74"/>
      <x:c r="E33" s="74"/>
      <x:c r="F33" s="74"/>
      <x:c r="G33" s="74"/>
      <x:c r="H33" s="74"/>
      <x:c r="I33" s="74"/>
      <x:c r="J33" s="74"/>
      <x:c r="K33" s="74"/>
      <x:c r="L33" s="74"/>
      <x:c r="M33" s="74"/>
      <x:c r="N33" s="74"/>
      <x:c r="O33" s="74"/>
      <x:c r="P33" s="74"/>
      <x:c r="Q33" s="74"/>
      <x:c r="R33" s="74"/>
    </x:row>
    <x:row r="34">
      <x:c r="A34" s="74"/>
      <x:c r="B34" s="74"/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  <x:c r="M34" s="74"/>
      <x:c r="N34" s="74"/>
      <x:c r="O34" s="74"/>
      <x:c r="P34" s="74"/>
      <x:c r="Q34" s="74"/>
      <x:c r="R34" s="74"/>
    </x:row>
    <x:row r="35">
      <x:c r="A35" s="74"/>
      <x:c r="B35" s="74"/>
      <x:c r="C35" s="74"/>
      <x:c r="D35" s="74"/>
      <x:c r="E35" s="74"/>
      <x:c r="F35" s="74"/>
      <x:c r="G35" s="74"/>
      <x:c r="H35" s="74"/>
      <x:c r="I35" s="74"/>
      <x:c r="J35" s="74"/>
      <x:c r="K35" s="74"/>
      <x:c r="L35" s="74"/>
      <x:c r="M35" s="74"/>
      <x:c r="N35" s="74"/>
      <x:c r="O35" s="74"/>
      <x:c r="P35" s="74"/>
      <x:c r="Q35" s="74"/>
      <x:c r="R35" s="74"/>
    </x:row>
    <x:row r="36">
      <x:c r="A36" s="74"/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74"/>
      <x:c r="Q36" s="74"/>
      <x:c r="R36" s="74"/>
    </x:row>
  </x:sheetData>
  <x:mergeCells>
    <x:mergeCell ref="E19:J21"/>
  </x:mergeCells>
  <x:conditionalFormatting sqref="I6:I13">
    <x:cfRule type="colorScale" priority="1">
      <x:colorScale>
        <x:cfvo type="min"/>
        <x:cfvo type="percentile" val="50"/>
        <x:cfvo type="max"/>
        <x:color rgb="FFC6EFCE"/>
        <x:color rgb="FFFFEB9C"/>
        <x:color rgb="FFFFC7CE"/>
      </x:colorScale>
    </x:cfRule>
  </x:conditionalFormatting>
  <x:conditionalFormatting sqref="E17:E18">
    <x:cfRule type="cellIs" dxfId="0" priority="2" operator="notBetween">
      <x:formula>-0.0001</x:formula>
      <x:formula>0.0001</x:formula>
    </x:cfRule>
  </x:conditionalFormatting>
  <x:pageMargins left="0.7" right="0.7" top="0.75" bottom="0.75" header="0.3" footer="0.3"/>
  <x:drawing xmlns:r="http://schemas.openxmlformats.org/officeDocument/2006/relationships" r:id="R1f8de092812a4e3a"/>
</x:worksheet>
</file>

<file path=xl/worksheets/sheet6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24" hidden="0" customWidth="1"/>
    <x:col min="7" max="7" width="17" hidden="0" customWidth="1"/>
    <x:col min="8" max="8" width="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</x:row>
    <x:row r="2">
      <x:c r="A2" s="1" t="str">
        <x:v>Factor and theme exposure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</x:row>
    <x:row r="3">
      <x:c r="A3" s="3" t="str">
        <x:v>Proxy sensitivities use daily 2026 returns. They describe historical co-movement, not causal factor attribution.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  <x:c r="O3" s="75"/>
      <x:c r="P3" s="75"/>
    </x:row>
    <x:row r="4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  <x:c r="P4" s="74"/>
    </x:row>
    <x:row r="5">
      <x:c r="A5" s="111" t="str">
        <x:v>Factor proxy</x:v>
      </x:c>
      <x:c r="B5" s="112" t="str">
        <x:v>Construction</x:v>
      </x:c>
      <x:c r="C5" s="112" t="str">
        <x:v>Correlation</x:v>
      </x:c>
      <x:c r="D5" s="112" t="str">
        <x:v>Sensitivity</x:v>
      </x:c>
      <x:c r="E5" s="112" t="str">
        <x:v>2026 factor return</x:v>
      </x:c>
      <x:c r="F5" s="113" t="str">
        <x:v>Reading</x:v>
      </x:c>
      <x:c r="G5" s="74"/>
      <x:c r="H5" s="74"/>
      <x:c r="I5" s="74"/>
      <x:c r="J5" s="74"/>
      <x:c r="K5" s="74"/>
      <x:c r="L5" s="74"/>
      <x:c r="M5" s="74"/>
      <x:c r="N5" s="74"/>
      <x:c r="O5" s="74"/>
      <x:c r="P5" s="74"/>
    </x:row>
    <x:row r="6">
      <x:c r="A6" s="131" t="str">
        <x:v>Market</x:v>
      </x:c>
      <x:c r="B6" s="131" t="str">
        <x:v>SPY</x:v>
      </x:c>
      <x:c r="C6" s="133" t="n">
        <x:f>CORREL('Daily Analysis'!$AU$4:$AU$182,'Daily Analysis'!$AV$4:$AV$182)</x:f>
        <x:v>0.7717838774976222</x:v>
      </x:c>
      <x:c r="D6" s="133" t="n">
        <x:f>COVAR('Daily Analysis'!$AU$4:$AU$182,'Daily Analysis'!$AV$4:$AV$182)/VAR('Daily Analysis'!$AV$4:$AV$182)</x:f>
        <x:v>1.4628189545064774</x:v>
      </x:c>
      <x:c r="E6" s="132" t="n">
        <x:f>'Daily Analysis'!AZ182-1</x:f>
        <x:v>0.12364323737075811</x:v>
      </x:c>
      <x:c r="F6" s="131" t="str">
        <x:f>IF(D6&gt;1.2,"Above-market sensitivity",IF(D6&gt;0.8,"Near-market sensitivity","Below-market sensitivity"))</x:f>
        <x:v>Above-market sensitivity</x:v>
      </x:c>
      <x:c r="G6" s="74"/>
      <x:c r="H6" s="74"/>
      <x:c r="I6" s="74"/>
      <x:c r="J6" s="74"/>
      <x:c r="K6" s="74"/>
      <x:c r="L6" s="74"/>
      <x:c r="M6" s="74"/>
      <x:c r="N6" s="74"/>
      <x:c r="O6" s="74"/>
      <x:c r="P6" s="74"/>
    </x:row>
    <x:row r="7">
      <x:c r="A7" s="134" t="str">
        <x:v>Size</x:v>
      </x:c>
      <x:c r="B7" s="134" t="str">
        <x:v>IWM minus SPY</x:v>
      </x:c>
      <x:c r="C7" s="136" t="n">
        <x:f>CORREL('Daily Analysis'!$AU$4:$AU$182,'Daily Analysis'!$AW$4:$AW$182)</x:f>
        <x:v>0.24472961416271616</x:v>
      </x:c>
      <x:c r="D7" s="136" t="n">
        <x:f>COVAR('Daily Analysis'!$AU$4:$AU$182,'Daily Analysis'!$AW$4:$AW$182)/VAR('Daily Analysis'!$AW$4:$AW$182)</x:f>
        <x:v>0.5813908629750691</x:v>
      </x:c>
      <x:c r="E7" s="135" t="n">
        <x:f>'Daily Analysis'!BA182-1</x:f>
        <x:v>0.02508561465388337</x:v>
      </x:c>
      <x:c r="F7" s="134" t="str">
        <x:f>IF(D7&gt;0.2,"Positive tilt",IF(D7&lt;-0.2,"Negative tilt","Limited tilt"))</x:f>
        <x:v>Positive tilt</x:v>
      </x:c>
      <x:c r="G7" s="74"/>
      <x:c r="H7" s="74"/>
      <x:c r="I7" s="74"/>
      <x:c r="J7" s="74"/>
      <x:c r="K7" s="74"/>
      <x:c r="L7" s="74"/>
      <x:c r="M7" s="74"/>
      <x:c r="N7" s="74"/>
      <x:c r="O7" s="74"/>
      <x:c r="P7" s="74"/>
    </x:row>
    <x:row r="8">
      <x:c r="A8" s="134" t="str">
        <x:v>Momentum</x:v>
      </x:c>
      <x:c r="B8" s="134" t="str">
        <x:v>MTUM minus SPY</x:v>
      </x:c>
      <x:c r="C8" s="136" t="n">
        <x:f>CORREL('Daily Analysis'!$AU$4:$AU$182,'Daily Analysis'!$AX$4:$AX$182)</x:f>
        <x:v>0.6862211573922751</x:v>
      </x:c>
      <x:c r="D8" s="136" t="n">
        <x:f>COVAR('Daily Analysis'!$AU$4:$AU$182,'Daily Analysis'!$AX$4:$AX$182)/VAR('Daily Analysis'!$AX$4:$AX$182)</x:f>
        <x:v>0.801281844164752</x:v>
      </x:c>
      <x:c r="E8" s="135" t="n">
        <x:f>'Daily Analysis'!BB182-1</x:f>
        <x:v>0.1041550838833587</x:v>
      </x:c>
      <x:c r="F8" s="134" t="str">
        <x:f>IF(D8&gt;0.2,"Positive tilt",IF(D8&lt;-0.2,"Negative tilt","Limited tilt"))</x:f>
        <x:v>Positive tilt</x:v>
      </x:c>
      <x:c r="G8" s="74"/>
      <x:c r="H8" s="74"/>
      <x:c r="I8" s="74"/>
      <x:c r="J8" s="74"/>
      <x:c r="K8" s="74"/>
      <x:c r="L8" s="74"/>
      <x:c r="M8" s="74"/>
      <x:c r="N8" s="74"/>
      <x:c r="O8" s="74"/>
      <x:c r="P8" s="74"/>
    </x:row>
    <x:row r="9">
      <x:c r="A9" s="137" t="str">
        <x:v>Value</x:v>
      </x:c>
      <x:c r="B9" s="137" t="str">
        <x:v>VLUE minus SPY</x:v>
      </x:c>
      <x:c r="C9" s="139" t="n">
        <x:f>CORREL('Daily Analysis'!$AU$4:$AU$182,'Daily Analysis'!$AY$4:$AY$182)</x:f>
        <x:v>0.5164831726725898</x:v>
      </x:c>
      <x:c r="D9" s="139" t="n">
        <x:f>COVAR('Daily Analysis'!$AU$4:$AU$182,'Daily Analysis'!$AY$4:$AY$182)/VAR('Daily Analysis'!$AY$4:$AY$182)</x:f>
        <x:v>0.8318338407636136</x:v>
      </x:c>
      <x:c r="E9" s="138" t="n">
        <x:f>'Daily Analysis'!BC182-1</x:f>
        <x:v>0.2966950252245879</x:v>
      </x:c>
      <x:c r="F9" s="137" t="str">
        <x:f>IF(D9&gt;0.2,"Positive tilt",IF(D9&lt;-0.2,"Negative tilt","Limited tilt"))</x:f>
        <x:v>Positive tilt</x:v>
      </x:c>
      <x:c r="G9" s="74"/>
      <x:c r="H9" s="74"/>
      <x:c r="I9" s="74"/>
      <x:c r="J9" s="74"/>
      <x:c r="K9" s="74"/>
      <x:c r="L9" s="74"/>
      <x:c r="M9" s="74"/>
      <x:c r="N9" s="74"/>
      <x:c r="O9" s="74"/>
      <x:c r="P9" s="74"/>
    </x:row>
    <x:row r="10">
      <x:c r="A10" s="74"/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4"/>
      <x:c r="M10" s="74"/>
      <x:c r="N10" s="74"/>
      <x:c r="O10" s="74"/>
      <x:c r="P10" s="74"/>
    </x:row>
    <x:row r="1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4"/>
      <x:c r="P11" s="74"/>
    </x:row>
    <x:row r="12">
      <x:c r="A12" s="119" t="str">
        <x:v>Theme concentration</x:v>
      </x:c>
      <x:c r="B12" s="120"/>
      <x:c r="C12" s="120"/>
      <x:c r="D12" s="120"/>
      <x:c r="E12" s="120"/>
      <x:c r="F12" s="120"/>
      <x:c r="G12" s="120"/>
      <x:c r="H12" s="121"/>
      <x:c r="I12" s="74"/>
      <x:c r="J12" s="74"/>
      <x:c r="K12" s="74"/>
      <x:c r="L12" s="74"/>
      <x:c r="M12" s="74"/>
      <x:c r="N12" s="74"/>
      <x:c r="O12" s="74"/>
      <x:c r="P12" s="74"/>
    </x:row>
    <x:row r="13">
      <x:c r="A13" s="74"/>
      <x:c r="B13" s="74"/>
      <x:c r="C13" s="74"/>
      <x:c r="D13" s="74"/>
      <x:c r="E13" s="74"/>
      <x:c r="F13" s="74"/>
      <x:c r="G13" s="74"/>
      <x:c r="H13" s="74"/>
      <x:c r="I13" s="74"/>
      <x:c r="J13" s="74"/>
      <x:c r="K13" s="74"/>
      <x:c r="L13" s="74"/>
      <x:c r="M13" s="74"/>
      <x:c r="N13" s="74"/>
      <x:c r="O13" s="74"/>
      <x:c r="P13" s="74"/>
    </x:row>
    <x:row r="14">
      <x:c r="A14" s="111" t="str">
        <x:v>Position</x:v>
      </x:c>
      <x:c r="B14" s="112" t="str">
        <x:v>Ticker</x:v>
      </x:c>
      <x:c r="C14" s="112" t="str">
        <x:v>Theme</x:v>
      </x:c>
      <x:c r="D14" s="113" t="str">
        <x:v>Signed weight</x:v>
      </x:c>
      <x:c r="E14" s="74"/>
      <x:c r="F14" s="111" t="str">
        <x:v>Theme</x:v>
      </x:c>
      <x:c r="G14" s="113" t="str">
        <x:v>Signed exposure</x:v>
      </x:c>
      <x:c r="H14" s="74"/>
      <x:c r="I14" s="74"/>
      <x:c r="J14" s="74"/>
      <x:c r="K14" s="74"/>
      <x:c r="L14" s="74"/>
      <x:c r="M14" s="74"/>
      <x:c r="N14" s="74"/>
      <x:c r="O14" s="74"/>
      <x:c r="P14" s="74"/>
    </x:row>
    <x:row r="15">
      <x:c r="A15" s="74" t="n">
        <x:f>'Portfolio'!A6</x:f>
        <x:v>1</x:v>
      </x:c>
      <x:c r="B15" s="74" t="str">
        <x:f>'Portfolio'!B6</x:f>
        <x:v>NVDA</x:v>
      </x:c>
      <x:c r="C15" s="74" t="str">
        <x:f>INDEX('Daily Analysis'!$BF$3:$BF$20,MATCH(B15,'Daily Analysis'!$BE$3:$BE$20,0))</x:f>
        <x:v>Semiconductors</x:v>
      </x:c>
      <x:c r="D15" s="98" t="n">
        <x:f>'Portfolio'!F6</x:f>
        <x:v>0.24</x:v>
      </x:c>
      <x:c r="E15" s="74"/>
      <x:c r="F15" s="74" t="str">
        <x:v>Semiconductors</x:v>
      </x:c>
      <x:c r="G15" s="98" t="n">
        <x:f>SUMIFS($D$15:$D$22,$C$15:$C$22,F15)</x:f>
        <x:v>0.54</x:v>
      </x:c>
      <x:c r="H15" s="74"/>
      <x:c r="I15" s="74"/>
      <x:c r="J15" s="74"/>
      <x:c r="K15" s="74"/>
      <x:c r="L15" s="74"/>
      <x:c r="M15" s="74"/>
      <x:c r="N15" s="74"/>
      <x:c r="O15" s="74"/>
      <x:c r="P15" s="74"/>
    </x:row>
    <x:row r="16">
      <x:c r="A16" s="74" t="n">
        <x:f>'Portfolio'!A7</x:f>
        <x:v>2</x:v>
      </x:c>
      <x:c r="B16" s="74" t="str">
        <x:f>'Portfolio'!B7</x:f>
        <x:v>MU</x:v>
      </x:c>
      <x:c r="C16" s="74" t="str">
        <x:f>INDEX('Daily Analysis'!$BF$3:$BF$20,MATCH(B16,'Daily Analysis'!$BE$3:$BE$20,0))</x:f>
        <x:v>Semiconductors</x:v>
      </x:c>
      <x:c r="D16" s="98" t="n">
        <x:f>'Portfolio'!F7</x:f>
        <x:v>0.16</x:v>
      </x:c>
      <x:c r="E16" s="74"/>
      <x:c r="F16" s="74" t="str">
        <x:v>Healthcare</x:v>
      </x:c>
      <x:c r="G16" s="98" t="n">
        <x:f>SUMIFS($D$15:$D$22,$C$15:$C$22,F16)</x:f>
        <x:v>0.18</x:v>
      </x:c>
      <x:c r="H16" s="74"/>
      <x:c r="I16" s="74"/>
      <x:c r="J16" s="74"/>
      <x:c r="K16" s="74"/>
      <x:c r="L16" s="74"/>
      <x:c r="M16" s="74"/>
      <x:c r="N16" s="74"/>
      <x:c r="O16" s="74"/>
      <x:c r="P16" s="74"/>
    </x:row>
    <x:row r="17">
      <x:c r="A17" s="74" t="n">
        <x:f>'Portfolio'!A8</x:f>
        <x:v>3</x:v>
      </x:c>
      <x:c r="B17" s="74" t="str">
        <x:f>'Portfolio'!B8</x:f>
        <x:v>TSM</x:v>
      </x:c>
      <x:c r="C17" s="74" t="str">
        <x:f>INDEX('Daily Analysis'!$BF$3:$BF$20,MATCH(B17,'Daily Analysis'!$BE$3:$BE$20,0))</x:f>
        <x:v>Semiconductors</x:v>
      </x:c>
      <x:c r="D17" s="98" t="n">
        <x:f>'Portfolio'!F8</x:f>
        <x:v>0.14</x:v>
      </x:c>
      <x:c r="E17" s="74"/>
      <x:c r="F17" s="74" t="str">
        <x:v>Financials</x:v>
      </x:c>
      <x:c r="G17" s="98" t="n">
        <x:f>SUMIFS($D$15:$D$22,$C$15:$C$22,F17)</x:f>
        <x:v>0.12</x:v>
      </x:c>
      <x:c r="H17" s="74"/>
      <x:c r="I17" s="74"/>
      <x:c r="J17" s="74"/>
      <x:c r="K17" s="74"/>
      <x:c r="L17" s="74"/>
      <x:c r="M17" s="74"/>
      <x:c r="N17" s="74"/>
      <x:c r="O17" s="74"/>
      <x:c r="P17" s="74"/>
    </x:row>
    <x:row r="18">
      <x:c r="A18" s="74" t="n">
        <x:f>'Portfolio'!A9</x:f>
        <x:v>4</x:v>
      </x:c>
      <x:c r="B18" s="74" t="str">
        <x:f>'Portfolio'!B9</x:f>
        <x:v>LLY</x:v>
      </x:c>
      <x:c r="C18" s="74" t="str">
        <x:f>INDEX('Daily Analysis'!$BF$3:$BF$20,MATCH(B18,'Daily Analysis'!$BE$3:$BE$20,0))</x:f>
        <x:v>Healthcare</x:v>
      </x:c>
      <x:c r="D18" s="98" t="n">
        <x:f>'Portfolio'!F9</x:f>
        <x:v>0.18</x:v>
      </x:c>
      <x:c r="E18" s="74"/>
      <x:c r="F18" s="74" t="str">
        <x:v>Consumer</x:v>
      </x:c>
      <x:c r="G18" s="98" t="n">
        <x:f>SUMIFS($D$15:$D$22,$C$15:$C$22,F18)</x:f>
        <x:v>0.1</x:v>
      </x:c>
      <x:c r="H18" s="74"/>
      <x:c r="I18" s="74"/>
      <x:c r="J18" s="74"/>
      <x:c r="K18" s="74"/>
      <x:c r="L18" s="74"/>
      <x:c r="M18" s="74"/>
      <x:c r="N18" s="74"/>
      <x:c r="O18" s="74"/>
      <x:c r="P18" s="74"/>
    </x:row>
    <x:row r="19">
      <x:c r="A19" s="74" t="n">
        <x:f>'Portfolio'!A10</x:f>
        <x:v>5</x:v>
      </x:c>
      <x:c r="B19" s="74" t="str">
        <x:f>'Portfolio'!B10</x:f>
        <x:v>JPM</x:v>
      </x:c>
      <x:c r="C19" s="74" t="str">
        <x:f>INDEX('Daily Analysis'!$BF$3:$BF$20,MATCH(B19,'Daily Analysis'!$BE$3:$BE$20,0))</x:f>
        <x:v>Financials</x:v>
      </x:c>
      <x:c r="D19" s="98" t="n">
        <x:f>'Portfolio'!F10</x:f>
        <x:v>0.12</x:v>
      </x:c>
      <x:c r="E19" s="74"/>
      <x:c r="F19" s="74" t="str">
        <x:v>Gold</x:v>
      </x:c>
      <x:c r="G19" s="98" t="n">
        <x:f>SUMIFS($D$15:$D$22,$C$15:$C$22,F19)</x:f>
        <x:v>0.06</x:v>
      </x:c>
      <x:c r="H19" s="74"/>
      <x:c r="I19" s="74"/>
      <x:c r="J19" s="74"/>
      <x:c r="K19" s="74"/>
      <x:c r="L19" s="74"/>
      <x:c r="M19" s="74"/>
      <x:c r="N19" s="74"/>
      <x:c r="O19" s="74"/>
      <x:c r="P19" s="74"/>
    </x:row>
    <x:row r="20">
      <x:c r="A20" s="74" t="n">
        <x:f>'Portfolio'!A11</x:f>
        <x:v>6</x:v>
      </x:c>
      <x:c r="B20" s="74" t="str">
        <x:f>'Portfolio'!B11</x:f>
        <x:v>COST</x:v>
      </x:c>
      <x:c r="C20" s="74" t="str">
        <x:f>INDEX('Daily Analysis'!$BF$3:$BF$20,MATCH(B20,'Daily Analysis'!$BE$3:$BE$20,0))</x:f>
        <x:v>Consumer</x:v>
      </x:c>
      <x:c r="D20" s="98" t="n">
        <x:f>'Portfolio'!F11</x:f>
        <x:v>0.1</x:v>
      </x:c>
      <x:c r="E20" s="74"/>
      <x:c r="F20" s="74" t="str">
        <x:v>Broad market</x:v>
      </x:c>
      <x:c r="G20" s="98" t="n">
        <x:f>SUMIFS($D$15:$D$22,$C$15:$C$22,F20)</x:f>
        <x:v>0</x:v>
      </x:c>
      <x:c r="H20" s="74"/>
      <x:c r="I20" s="74"/>
      <x:c r="J20" s="74"/>
      <x:c r="K20" s="74"/>
      <x:c r="L20" s="74"/>
      <x:c r="M20" s="74"/>
      <x:c r="N20" s="74"/>
      <x:c r="O20" s="74"/>
      <x:c r="P20" s="74"/>
    </x:row>
    <x:row r="21">
      <x:c r="A21" s="74" t="n">
        <x:f>'Portfolio'!A12</x:f>
        <x:v>7</x:v>
      </x:c>
      <x:c r="B21" s="74" t="str">
        <x:f>'Portfolio'!B12</x:f>
        <x:v>GLD</x:v>
      </x:c>
      <x:c r="C21" s="74" t="str">
        <x:f>INDEX('Daily Analysis'!$BF$3:$BF$20,MATCH(B21,'Daily Analysis'!$BE$3:$BE$20,0))</x:f>
        <x:v>Gold</x:v>
      </x:c>
      <x:c r="D21" s="98" t="n">
        <x:f>'Portfolio'!F12</x:f>
        <x:v>0.06</x:v>
      </x:c>
      <x:c r="E21" s="74"/>
      <x:c r="F21" s="74" t="str">
        <x:v>Growth</x:v>
      </x:c>
      <x:c r="G21" s="98" t="n">
        <x:f>SUMIFS($D$15:$D$22,$C$15:$C$22,F21)</x:f>
        <x:v>0</x:v>
      </x:c>
      <x:c r="H21" s="74"/>
      <x:c r="I21" s="74"/>
      <x:c r="J21" s="74"/>
      <x:c r="K21" s="74"/>
      <x:c r="L21" s="74"/>
      <x:c r="M21" s="74"/>
      <x:c r="N21" s="74"/>
      <x:c r="O21" s="74"/>
      <x:c r="P21" s="74"/>
    </x:row>
    <x:row r="22">
      <x:c r="A22" s="74" t="n">
        <x:f>'Portfolio'!A13</x:f>
        <x:v>8</x:v>
      </x:c>
      <x:c r="B22" s="74" t="str">
        <x:f>'Portfolio'!B13</x:f>
        <x:v>SPY</x:v>
      </x:c>
      <x:c r="C22" s="74" t="str">
        <x:f>INDEX('Daily Analysis'!$BF$3:$BF$20,MATCH(B22,'Daily Analysis'!$BE$3:$BE$20,0))</x:f>
        <x:v>Broad market</x:v>
      </x:c>
      <x:c r="D22" s="98" t="n">
        <x:f>'Portfolio'!F13</x:f>
        <x:v>0</x:v>
      </x:c>
      <x:c r="E22" s="74"/>
      <x:c r="F22" s="74" t="str">
        <x:v>Small cap</x:v>
      </x:c>
      <x:c r="G22" s="98" t="n">
        <x:f>SUMIFS($D$15:$D$22,$C$15:$C$22,F22)</x:f>
        <x:v>0</x:v>
      </x:c>
      <x:c r="H22" s="74"/>
      <x:c r="I22" s="74"/>
      <x:c r="J22" s="74"/>
      <x:c r="K22" s="74"/>
      <x:c r="L22" s="74"/>
      <x:c r="M22" s="74"/>
      <x:c r="N22" s="74"/>
      <x:c r="O22" s="74"/>
      <x:c r="P22" s="74"/>
    </x:row>
    <x:row r="23">
      <x:c r="A23" s="74"/>
      <x:c r="B23" s="74"/>
      <x:c r="C23" s="74"/>
      <x:c r="D23" s="74"/>
      <x:c r="E23" s="74"/>
      <x:c r="F23" s="74" t="str">
        <x:v>Momentum</x:v>
      </x:c>
      <x:c r="G23" s="98" t="n">
        <x:f>SUMIFS($D$15:$D$22,$C$15:$C$22,F23)</x:f>
        <x:v>0</x:v>
      </x:c>
      <x:c r="H23" s="74"/>
      <x:c r="I23" s="74"/>
      <x:c r="J23" s="74"/>
      <x:c r="K23" s="74"/>
      <x:c r="L23" s="74"/>
      <x:c r="M23" s="74"/>
      <x:c r="N23" s="74"/>
      <x:c r="O23" s="74"/>
      <x:c r="P23" s="74"/>
    </x:row>
    <x:row r="24">
      <x:c r="A24" s="74"/>
      <x:c r="B24" s="74"/>
      <x:c r="C24" s="74"/>
      <x:c r="D24" s="74"/>
      <x:c r="E24" s="74"/>
      <x:c r="F24" s="74" t="str">
        <x:v>Value</x:v>
      </x:c>
      <x:c r="G24" s="98" t="n">
        <x:f>SUMIFS($D$15:$D$22,$C$15:$C$22,F24)</x:f>
        <x:v>0</x:v>
      </x:c>
      <x:c r="H24" s="74"/>
      <x:c r="I24" s="74"/>
      <x:c r="J24" s="74"/>
      <x:c r="K24" s="74"/>
      <x:c r="L24" s="74"/>
      <x:c r="M24" s="74"/>
      <x:c r="N24" s="74"/>
      <x:c r="O24" s="74"/>
      <x:c r="P24" s="74"/>
    </x:row>
    <x:row r="25">
      <x:c r="A25" s="74"/>
      <x:c r="B25" s="74"/>
      <x:c r="C25" s="74"/>
      <x:c r="D25" s="74"/>
      <x:c r="E25" s="74"/>
      <x:c r="F25" s="74" t="str">
        <x:v>Rates</x:v>
      </x:c>
      <x:c r="G25" s="98" t="n">
        <x:f>SUMIFS($D$15:$D$22,$C$15:$C$22,F25)</x:f>
        <x:v>0</x:v>
      </x:c>
      <x:c r="H25" s="74"/>
      <x:c r="I25" s="74"/>
      <x:c r="J25" s="74"/>
      <x:c r="K25" s="74"/>
      <x:c r="L25" s="74"/>
      <x:c r="M25" s="74"/>
      <x:c r="N25" s="74"/>
      <x:c r="O25" s="74"/>
      <x:c r="P25" s="74"/>
    </x:row>
    <x:row r="26">
      <x:c r="A26" s="74"/>
      <x:c r="B26" s="74"/>
      <x:c r="C26" s="74"/>
      <x:c r="D26" s="74"/>
      <x:c r="E26" s="74"/>
      <x:c r="F26" s="74" t="str">
        <x:v>Credit</x:v>
      </x:c>
      <x:c r="G26" s="98" t="n">
        <x:f>SUMIFS($D$15:$D$22,$C$15:$C$22,F26)</x:f>
        <x:v>0</x:v>
      </x:c>
      <x:c r="H26" s="74"/>
      <x:c r="I26" s="74"/>
      <x:c r="J26" s="74"/>
      <x:c r="K26" s="74"/>
      <x:c r="L26" s="74"/>
      <x:c r="M26" s="74"/>
      <x:c r="N26" s="74"/>
      <x:c r="O26" s="74"/>
      <x:c r="P26" s="74"/>
    </x:row>
    <x:row r="27">
      <x:c r="A27" s="74"/>
      <x:c r="B27" s="74"/>
      <x:c r="C27" s="74"/>
      <x:c r="D27" s="74"/>
      <x:c r="E27" s="74"/>
      <x:c r="F27" s="74" t="str">
        <x:v>FX</x:v>
      </x:c>
      <x:c r="G27" s="98" t="n">
        <x:f>SUMIFS($D$15:$D$22,$C$15:$C$22,F27)</x:f>
        <x:v>0</x:v>
      </x:c>
      <x:c r="H27" s="74"/>
      <x:c r="I27" s="74"/>
      <x:c r="J27" s="74"/>
      <x:c r="K27" s="74"/>
      <x:c r="L27" s="74"/>
      <x:c r="M27" s="74"/>
      <x:c r="N27" s="74"/>
      <x:c r="O27" s="74"/>
      <x:c r="P27" s="74"/>
    </x:row>
    <x:row r="28">
      <x:c r="A28" s="74"/>
      <x:c r="B28" s="74"/>
      <x:c r="C28" s="74"/>
      <x:c r="D28" s="74"/>
      <x:c r="E28" s="74"/>
      <x:c r="F28" s="74" t="str">
        <x:v>Oil</x:v>
      </x:c>
      <x:c r="G28" s="98" t="n">
        <x:f>SUMIFS($D$15:$D$22,$C$15:$C$22,F28)</x:f>
        <x:v>0</x:v>
      </x:c>
      <x:c r="H28" s="74"/>
      <x:c r="I28" s="74"/>
      <x:c r="J28" s="74"/>
      <x:c r="K28" s="74"/>
      <x:c r="L28" s="74"/>
      <x:c r="M28" s="74"/>
      <x:c r="N28" s="74"/>
      <x:c r="O28" s="74"/>
      <x:c r="P28" s="74"/>
    </x:row>
    <x:row r="29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74"/>
    </x:row>
    <x:row r="30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74"/>
    </x:row>
    <x:row r="31">
      <x:c r="A31" s="74"/>
      <x:c r="B31" s="74"/>
      <x:c r="C31" s="74"/>
      <x:c r="D31" s="74"/>
      <x:c r="E31" s="74"/>
      <x:c r="F31" s="74"/>
      <x:c r="G31" s="74"/>
      <x:c r="H31" s="74"/>
      <x:c r="I31" s="74"/>
      <x:c r="J31" s="74"/>
      <x:c r="K31" s="74"/>
      <x:c r="L31" s="74"/>
      <x:c r="M31" s="74"/>
      <x:c r="N31" s="74"/>
      <x:c r="O31" s="74"/>
      <x:c r="P31" s="74"/>
    </x:row>
    <x:row r="32">
      <x:c r="A32" s="74"/>
      <x:c r="B32" s="74"/>
      <x:c r="C32" s="74"/>
      <x:c r="D32" s="74"/>
      <x:c r="E32" s="74"/>
      <x:c r="F32" s="74"/>
      <x:c r="G32" s="74"/>
      <x:c r="H32" s="74"/>
      <x:c r="I32" s="74"/>
      <x:c r="J32" s="74"/>
      <x:c r="K32" s="74"/>
      <x:c r="L32" s="74"/>
      <x:c r="M32" s="74"/>
      <x:c r="N32" s="74"/>
      <x:c r="O32" s="74"/>
      <x:c r="P32" s="74"/>
    </x:row>
    <x:row r="33">
      <x:c r="A33" s="74"/>
      <x:c r="B33" s="74"/>
      <x:c r="C33" s="74"/>
      <x:c r="D33" s="74"/>
      <x:c r="E33" s="74"/>
      <x:c r="F33" s="74"/>
      <x:c r="G33" s="74"/>
      <x:c r="H33" s="74"/>
      <x:c r="I33" s="74"/>
      <x:c r="J33" s="74"/>
      <x:c r="K33" s="74"/>
      <x:c r="L33" s="74"/>
      <x:c r="M33" s="74"/>
      <x:c r="N33" s="74"/>
      <x:c r="O33" s="74"/>
      <x:c r="P33" s="74"/>
    </x:row>
    <x:row r="34">
      <x:c r="A34" s="74"/>
      <x:c r="B34" s="74"/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  <x:c r="M34" s="74"/>
      <x:c r="N34" s="74"/>
      <x:c r="O34" s="74"/>
      <x:c r="P34" s="74"/>
    </x:row>
    <x:row r="35">
      <x:c r="A35" s="74"/>
      <x:c r="B35" s="74"/>
      <x:c r="C35" s="74"/>
      <x:c r="D35" s="74"/>
      <x:c r="E35" s="74"/>
      <x:c r="F35" s="74"/>
      <x:c r="G35" s="74"/>
      <x:c r="H35" s="74"/>
      <x:c r="I35" s="74"/>
      <x:c r="J35" s="74"/>
      <x:c r="K35" s="74"/>
      <x:c r="L35" s="74"/>
      <x:c r="M35" s="74"/>
      <x:c r="N35" s="74"/>
      <x:c r="O35" s="74"/>
      <x:c r="P35" s="74"/>
    </x:row>
    <x:row r="36">
      <x:c r="A36" s="74"/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74"/>
    </x:row>
    <x:row r="37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74"/>
    </x:row>
    <x:row r="38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74"/>
    </x:row>
    <x:row r="39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74"/>
    </x:row>
    <x:row r="40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74"/>
    </x:row>
    <x:row r="4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74"/>
    </x:row>
    <x:row r="42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74"/>
    </x:row>
    <x:row r="43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74"/>
    </x:row>
    <x:row r="44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74"/>
    </x:row>
    <x:row r="45">
      <x:c r="A45" s="111" t="str">
        <x:v>Month</x:v>
      </x:c>
      <x:c r="B45" s="112" t="str">
        <x:v>Market</x:v>
      </x:c>
      <x:c r="C45" s="112" t="str">
        <x:v>Size</x:v>
      </x:c>
      <x:c r="D45" s="112" t="str">
        <x:v>Momentum</x:v>
      </x:c>
      <x:c r="E45" s="113" t="str">
        <x:v>Value</x:v>
      </x:c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74"/>
    </x:row>
    <x:row r="46">
      <x:c r="A46" s="74" t="str">
        <x:v>Jan 26</x:v>
      </x:c>
      <x:c r="B46" s="141" t="n">
        <x:f>'Daily Analysis'!AZ23</x:f>
        <x:v>1.012881147102966</x:v>
      </x:c>
      <x:c r="C46" s="141" t="n">
        <x:f>'Daily Analysis'!BA23</x:f>
        <x:v>1.0303932226010886</x:v>
      </x:c>
      <x:c r="D46" s="141" t="n">
        <x:f>'Daily Analysis'!BB23</x:f>
        <x:v>0.9998577790424823</x:v>
      </x:c>
      <x:c r="E46" s="141" t="n">
        <x:f>'Daily Analysis'!BC23</x:f>
        <x:v>1.0428435818139625</x:v>
      </x:c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74"/>
    </x:row>
    <x:row r="47">
      <x:c r="A47" s="74" t="str">
        <x:v>Feb 26</x:v>
      </x:c>
      <x:c r="B47" s="141" t="n">
        <x:f>'Daily Analysis'!AZ42</x:f>
        <x:v>1.0041277439696659</x:v>
      </x:c>
      <x:c r="C47" s="141" t="n">
        <x:f>'Daily Analysis'!BA42</x:f>
        <x:v>1.0468468470482355</x:v>
      </x:c>
      <x:c r="D47" s="141" t="n">
        <x:f>'Daily Analysis'!BB42</x:f>
        <x:v>0.9978714283908882</x:v>
      </x:c>
      <x:c r="E47" s="141" t="n">
        <x:f>'Daily Analysis'!BC42</x:f>
        <x:v>1.0778100517070783</x:v>
      </x:c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74"/>
    </x:row>
    <x:row r="48">
      <x:c r="A48" s="74" t="str">
        <x:v>Mar 26</x:v>
      </x:c>
      <x:c r="B48" s="141" t="n">
        <x:f>'Daily Analysis'!AZ64</x:f>
        <x:v>0.9545443945418766</x:v>
      </x:c>
      <x:c r="C48" s="141" t="n">
        <x:f>'Daily Analysis'!BA64</x:f>
        <x:v>1.0474897011583273</x:v>
      </x:c>
      <x:c r="D48" s="141" t="n">
        <x:f>'Daily Analysis'!BB64</x:f>
        <x:v>0.9979776867815063</x:v>
      </x:c>
      <x:c r="E48" s="141" t="n">
        <x:f>'Daily Analysis'!BC64</x:f>
        <x:v>1.0737955293941892</x:v>
      </x:c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74"/>
    </x:row>
    <x:row r="49">
      <x:c r="A49" s="74" t="str">
        <x:v>Apr 26</x:v>
      </x:c>
      <x:c r="B49" s="141" t="n">
        <x:f>'Daily Analysis'!AZ85</x:f>
        <x:v>1.054821903478464</x:v>
      </x:c>
      <x:c r="C49" s="141" t="n">
        <x:f>'Daily Analysis'!BA85</x:f>
        <x:v>1.0628182346173038</x:v>
      </x:c>
      <x:c r="D49" s="141" t="n">
        <x:f>'Daily Analysis'!BB85</x:f>
        <x:v>1.069542533168257</x:v>
      </x:c>
      <x:c r="E49" s="141" t="n">
        <x:f>'Daily Analysis'!BC85</x:f>
        <x:v>1.1420340072286659</x:v>
      </x:c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74"/>
    </x:row>
    <x:row r="50">
      <x:c r="A50" s="74" t="str">
        <x:v>May 26</x:v>
      </x:c>
      <x:c r="B50" s="141" t="n">
        <x:f>'Daily Analysis'!AZ105</x:f>
        <x:v>1.1103326946873167</x:v>
      </x:c>
      <x:c r="C50" s="141" t="n">
        <x:f>'Daily Analysis'!BA105</x:f>
        <x:v>1.0554935397200644</x:v>
      </x:c>
      <x:c r="D50" s="141" t="n">
        <x:f>'Daily Analysis'!BB105</x:f>
        <x:v>1.1311915166543418</x:v>
      </x:c>
      <x:c r="E50" s="141" t="n">
        <x:f>'Daily Analysis'!BC105</x:f>
        <x:v>1.288043888315952</x:v>
      </x:c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74"/>
    </x:row>
    <x:row r="51">
      <x:c r="A51" s="74" t="str">
        <x:v>Jun 26</x:v>
      </x:c>
      <x:c r="B51" s="141" t="n">
        <x:f>'Daily Analysis'!AZ126</x:f>
        <x:v>1.0989045055382485</x:v>
      </x:c>
      <x:c r="C51" s="141" t="n">
        <x:f>'Daily Analysis'!BA126</x:f>
        <x:v>1.1057106622180348</x:v>
      </x:c>
      <x:c r="D51" s="141" t="n">
        <x:f>'Daily Analysis'!BB126</x:f>
        <x:v>1.2455830179212724</x:v>
      </x:c>
      <x:c r="E51" s="141" t="n">
        <x:f>'Daily Analysis'!BC126</x:f>
        <x:v>1.3186914740651283</x:v>
      </x:c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74"/>
    </x:row>
    <x:row r="52">
      <x:c r="A52" s="74" t="str">
        <x:v>Jul 26</x:v>
      </x:c>
      <x:c r="B52" s="141" t="n">
        <x:f>'Daily Analysis'!AZ148</x:f>
        <x:v>1.0992871709224008</x:v>
      </x:c>
      <x:c r="C52" s="141" t="n">
        <x:f>'Daily Analysis'!BA148</x:f>
        <x:v>1.0710905317265949</x:v>
      </x:c>
      <x:c r="D52" s="141" t="n">
        <x:f>'Daily Analysis'!BB148</x:f>
        <x:v>1.0895092830647426</x:v>
      </x:c>
      <x:c r="E52" s="141" t="n">
        <x:f>'Daily Analysis'!BC148</x:f>
        <x:v>1.2613016930430723</x:v>
      </x:c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74"/>
    </x:row>
    <x:row r="53">
      <x:c r="A53" s="74" t="str">
        <x:v>Aug 26</x:v>
      </x:c>
      <x:c r="B53" s="141" t="n">
        <x:f>'Daily Analysis'!AZ169</x:f>
        <x:v>1.1287473633229534</x:v>
      </x:c>
      <x:c r="C53" s="141" t="n">
        <x:f>'Daily Analysis'!BA169</x:f>
        <x:v>1.0530852967774265</x:v>
      </x:c>
      <x:c r="D53" s="141" t="n">
        <x:f>'Daily Analysis'!BB169</x:f>
        <x:v>1.0640686100872774</x:v>
      </x:c>
      <x:c r="E53" s="141" t="n">
        <x:f>'Daily Analysis'!BC169</x:f>
        <x:v>1.2952713158150695</x:v>
      </x:c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74"/>
    </x:row>
    <x:row r="54">
      <x:c r="A54" s="74" t="str">
        <x:v>Sep 26</x:v>
      </x:c>
      <x:c r="B54" s="141" t="n">
        <x:f>'Daily Analysis'!AZ182</x:f>
        <x:v>1.123643237370758</x:v>
      </x:c>
      <x:c r="C54" s="141" t="n">
        <x:f>'Daily Analysis'!BA182</x:f>
        <x:v>1.0250856146538834</x:v>
      </x:c>
      <x:c r="D54" s="141" t="n">
        <x:f>'Daily Analysis'!BB182</x:f>
        <x:v>1.1041550838833587</x:v>
      </x:c>
      <x:c r="E54" s="141" t="n">
        <x:f>'Daily Analysis'!BC182</x:f>
        <x:v>1.296695025224588</x:v>
      </x:c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74"/>
    </x:row>
    <x:row r="55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74"/>
    </x:row>
  </x:sheetData>
  <x:conditionalFormatting sqref="G15:G28">
    <x:cfRule type="dataBar" priority="1">
      <x:dataBar>
        <x:cfvo type="min"/>
        <x:cfvo type="max"/>
        <x:color rgb="FF2F75B5"/>
      </x:dataBar>
      <x:extLst>
        <x:ext xmlns:x14="http://schemas.microsoft.com/office/spreadsheetml/2009/9/main" uri="{B025F937-C7B1-47D3-B67F-A62EFF666E3E}">
          <x14:id>{EC211D06-2685-3025-954D-5B9F3865890A}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e22c781599fb43ab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C211D06-2685-3025-954D-5B9F3865890A}">
            <x14:dataBar gradient="0">
              <x14:cfvo type="min"/>
              <x14:cfvo type="max"/>
              <x14:fillColor rgb="FF2F75B5"/>
            </x14:dataBar>
          </x14:cfRule>
          <xm:sqref>G15:G28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Pr>
    <x:tabColor rgb="FF5482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3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</x:row>
    <x:row r="2">
      <x:c r="A2" s="1" t="str">
        <x:v>FICC and cross-asset stress analysis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</x:row>
    <x:row r="3">
      <x:c r="A3" s="3" t="str">
        <x:v>Rates, credit, commodities, and FX are tested as historical portfolio hedges and shock drivers.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  <x:c r="O3" s="75"/>
      <x:c r="P3" s="75"/>
    </x:row>
    <x:row r="4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  <x:c r="P4" s="74"/>
    </x:row>
    <x:row r="5">
      <x:c r="A5" s="111" t="str">
        <x:v>Asset</x:v>
      </x:c>
      <x:c r="B5" s="112" t="str">
        <x:v>Class</x:v>
      </x:c>
      <x:c r="C5" s="112" t="str">
        <x:v>YTD return</x:v>
      </x:c>
      <x:c r="D5" s="112" t="str">
        <x:v>Annualized volatility</x:v>
      </x:c>
      <x:c r="E5" s="112" t="str">
        <x:v>Correlation</x:v>
      </x:c>
      <x:c r="F5" s="112" t="str">
        <x:v>Portfolio sensitivity</x:v>
      </x:c>
      <x:c r="G5" s="112" t="str">
        <x:v>Hedge direction</x:v>
      </x:c>
      <x:c r="H5" s="113" t="str">
        <x:v>Residual portfolio vol</x:v>
      </x:c>
      <x:c r="I5" s="74"/>
      <x:c r="J5" s="111" t="str">
        <x:v>Month</x:v>
      </x:c>
      <x:c r="K5" s="112" t="str">
        <x:v>TLT</x:v>
      </x:c>
      <x:c r="L5" s="112" t="str">
        <x:v>HYG</x:v>
      </x:c>
      <x:c r="M5" s="112" t="str">
        <x:v>GLD</x:v>
      </x:c>
      <x:c r="N5" s="112" t="str">
        <x:v>UUP</x:v>
      </x:c>
      <x:c r="O5" s="113" t="str">
        <x:v>USO</x:v>
      </x:c>
      <x:c r="P5" s="74"/>
    </x:row>
    <x:row r="6">
      <x:c r="A6" s="74" t="str">
        <x:v>TLT</x:v>
      </x:c>
      <x:c r="B6" s="74" t="str">
        <x:v>Rates</x:v>
      </x:c>
      <x:c r="C6" s="98" t="n">
        <x:f>INDEX('Market Data'!$B$6:$S$184,ROWS('Market Data'!$B$6:$B$184),MATCH(A6,'Market Data'!$B$5:$S$5,0))/INDEX('Market Data'!$B$6:$S$184,1,MATCH(A6,'Market Data'!$B$5:$S$5,0))-1</x:f>
        <x:v>-0.03772425255473477</x:v>
      </x:c>
      <x:c r="D6" s="98" t="n">
        <x:f>STDEV('Daily Analysis'!$AG$4:$AG$182)*SQRT(252)</x:f>
        <x:v>0.09570996422390782</x:v>
      </x:c>
      <x:c r="E6" s="98" t="n">
        <x:f>'Portfolio'!C31</x:f>
        <x:v>0.22776875362218543</x:v>
      </x:c>
      <x:c r="F6" s="96" t="n">
        <x:f>'Portfolio'!D31</x:f>
        <x:v>0.5978251269342779</x:v>
      </x:c>
      <x:c r="G6" s="74" t="str">
        <x:f>'Portfolio'!E31</x:f>
        <x:v>Short</x:v>
      </x:c>
      <x:c r="H6" s="98" t="n">
        <x:f>'Portfolio'!G31</x:f>
        <x:v>0.24605631786525084</x:v>
      </x:c>
      <x:c r="I6" s="74"/>
      <x:c r="J6" s="74" t="str">
        <x:v>Jan 26</x:v>
      </x:c>
      <x:c r="K6" s="102" t="n">
        <x:f>'Market Data'!O25/'Market Data'!O$6</x:f>
        <x:v>1.0011490817195257</x:v>
      </x:c>
      <x:c r="L6" s="102" t="n">
        <x:f>'Market Data'!P25/'Market Data'!P$6</x:f>
        <x:v>1.0055784023160483</x:v>
      </x:c>
      <x:c r="M6" s="102" t="n">
        <x:f>'Market Data'!Q25/'Market Data'!Q$6</x:f>
        <x:v>1.1171789032107438</x:v>
      </x:c>
      <x:c r="N6" s="102" t="n">
        <x:f>'Market Data'!R25/'Market Data'!R$6</x:f>
        <x:v>0.9904094347831716</x:v>
      </x:c>
      <x:c r="O6" s="102" t="n">
        <x:f>'Market Data'!S25/'Market Data'!S$6</x:f>
        <x:v>1.1531322172098388</x:v>
      </x:c>
      <x:c r="P6" s="74"/>
    </x:row>
    <x:row r="7">
      <x:c r="A7" s="74" t="str">
        <x:v>HYG</x:v>
      </x:c>
      <x:c r="B7" s="74" t="str">
        <x:v>Credit</x:v>
      </x:c>
      <x:c r="C7" s="98" t="n">
        <x:f>INDEX('Market Data'!$B$6:$S$184,ROWS('Market Data'!$B$6:$B$184),MATCH(A7,'Market Data'!$B$5:$S$5,0))/INDEX('Market Data'!$B$6:$S$184,1,MATCH(A7,'Market Data'!$B$5:$S$5,0))-1</x:f>
        <x:v>0.013126839433255988</x:v>
      </x:c>
      <x:c r="D7" s="98" t="n">
        <x:f>STDEV('Daily Analysis'!$AH$4:$AH$182)*SQRT(252)</x:f>
        <x:v>0.040166370158341756</x:v>
      </x:c>
      <x:c r="E7" s="98" t="n">
        <x:f>'Portfolio'!C32</x:f>
        <x:v>0.5872513020959547</x:v>
      </x:c>
      <x:c r="F7" s="96" t="n">
        <x:f>'Portfolio'!D32</x:f>
        <x:v>3.672810957983141</x:v>
      </x:c>
      <x:c r="G7" s="74" t="str">
        <x:f>'Portfolio'!E32</x:f>
        <x:v>Short</x:v>
      </x:c>
      <x:c r="H7" s="98" t="n">
        <x:f>'Portfolio'!G32</x:f>
        <x:v>0.2050717245079495</x:v>
      </x:c>
      <x:c r="I7" s="74"/>
      <x:c r="J7" s="74" t="str">
        <x:v>Feb 26</x:v>
      </x:c>
      <x:c r="K7" s="102" t="n">
        <x:f>'Market Data'!O44/'Market Data'!O$6</x:f>
        <x:v>1.0475397434810825</x:v>
      </x:c>
      <x:c r="L7" s="102" t="n">
        <x:f>'Market Data'!P44/'Market Data'!P$6</x:f>
        <x:v>1.005565803542401</x:v>
      </x:c>
      <x:c r="M7" s="102" t="n">
        <x:f>'Market Data'!Q44/'Market Data'!Q$6</x:f>
        <x:v>1.2145977741354406</x:v>
      </x:c>
      <x:c r="N7" s="102" t="n">
        <x:f>'Market Data'!R44/'Market Data'!R$6</x:f>
        <x:v>0.998893371967168</x:v>
      </x:c>
      <x:c r="O7" s="102" t="n">
        <x:f>'Market Data'!S44/'Market Data'!S$6</x:f>
        <x:v>1.1883700411285885</x:v>
      </x:c>
      <x:c r="P7" s="74"/>
    </x:row>
    <x:row r="8">
      <x:c r="A8" s="74" t="str">
        <x:v>GLD</x:v>
      </x:c>
      <x:c r="B8" s="74" t="str">
        <x:v>Gold</x:v>
      </x:c>
      <x:c r="C8" s="98" t="n">
        <x:f>INDEX('Market Data'!$B$6:$S$184,ROWS('Market Data'!$B$6:$B$184),MATCH(A8,'Market Data'!$B$5:$S$5,0))/INDEX('Market Data'!$B$6:$S$184,1,MATCH(A8,'Market Data'!$B$5:$S$5,0))-1</x:f>
        <x:v>0.007256238468653198</x:v>
      </x:c>
      <x:c r="D8" s="98" t="n">
        <x:f>STDEV('Daily Analysis'!$AI$4:$AI$182)*SQRT(252)</x:f>
        <x:v>0.31335494936134106</x:v>
      </x:c>
      <x:c r="E8" s="98" t="n">
        <x:f>'Portfolio'!C33</x:f>
        <x:v>0.4565496301682131</x:v>
      </x:c>
      <x:c r="F8" s="96" t="n">
        <x:f>'Portfolio'!D33</x:f>
        <x:v>0.3660063413766833</x:v>
      </x:c>
      <x:c r="G8" s="74" t="str">
        <x:f>'Portfolio'!E33</x:f>
        <x:v>Short</x:v>
      </x:c>
      <x:c r="H8" s="98" t="n">
        <x:f>'Portfolio'!G33</x:f>
        <x:v>0.22508624530684007</x:v>
      </x:c>
      <x:c r="I8" s="74"/>
      <x:c r="J8" s="74" t="str">
        <x:v>Mar 26</x:v>
      </x:c>
      <x:c r="K8" s="102" t="n">
        <x:f>'Market Data'!O66/'Market Data'!O$6</x:f>
        <x:v>1.003228398266646</x:v>
      </x:c>
      <x:c r="L8" s="102" t="n">
        <x:f>'Market Data'!P66/'Market Data'!P$6</x:f>
        <x:v>0.9959764635222687</x:v>
      </x:c>
      <x:c r="M8" s="102" t="n">
        <x:f>'Market Data'!Q66/'Market Data'!Q$6</x:f>
        <x:v>1.080370618318102</x:v>
      </x:c>
      <x:c r="N8" s="102" t="n">
        <x:f>'Market Data'!R66/'Market Data'!R$6</x:f>
        <x:v>1.0247141298860065</x:v>
      </x:c>
      <x:c r="O8" s="102" t="n">
        <x:f>'Market Data'!S66/'Market Data'!S$6</x:f>
        <x:v>1.8452726463079694</x:v>
      </x:c>
      <x:c r="P8" s="74"/>
    </x:row>
    <x:row r="9">
      <x:c r="A9" s="74" t="str">
        <x:v>UUP</x:v>
      </x:c>
      <x:c r="B9" s="74" t="str">
        <x:v>FX / USD</x:v>
      </x:c>
      <x:c r="C9" s="98" t="n">
        <x:f>INDEX('Market Data'!$B$6:$S$184,ROWS('Market Data'!$B$6:$B$184),MATCH(A9,'Market Data'!$B$5:$S$5,0))/INDEX('Market Data'!$B$6:$S$184,1,MATCH(A9,'Market Data'!$B$5:$S$5,0))-1</x:f>
        <x:v>0.04721500370634901</x:v>
      </x:c>
      <x:c r="D9" s="98" t="n">
        <x:f>STDEV('Daily Analysis'!$AJ$4:$AJ$182)*SQRT(252)</x:f>
        <x:v>0.058561171858358047</x:v>
      </x:c>
      <x:c r="E9" s="98" t="n">
        <x:f>'Portfolio'!C34</x:f>
        <x:v>-0.3007979108742413</x:v>
      </x:c>
      <x:c r="F9" s="96" t="n">
        <x:f>'Portfolio'!D34</x:f>
        <x:v>-1.2903342651702252</x:v>
      </x:c>
      <x:c r="G9" s="74" t="str">
        <x:f>'Portfolio'!E34</x:f>
        <x:v>Long</x:v>
      </x:c>
      <x:c r="H9" s="98" t="n">
        <x:f>'Portfolio'!G34</x:f>
        <x:v>0.2410554918355035</x:v>
      </x:c>
      <x:c r="I9" s="74"/>
      <x:c r="J9" s="74" t="str">
        <x:v>Apr 26</x:v>
      </x:c>
      <x:c r="K9" s="102" t="n">
        <x:f>'Market Data'!O87/'Market Data'!O$6</x:f>
        <x:v>0.9948046904436918</x:v>
      </x:c>
      <x:c r="L9" s="102" t="n">
        <x:f>'Market Data'!P87/'Market Data'!P$6</x:f>
        <x:v>1.0111219611487285</x:v>
      </x:c>
      <x:c r="M9" s="102" t="n">
        <x:f>'Market Data'!Q87/'Market Data'!Q$6</x:f>
        <x:v>1.0637240257120635</x:v>
      </x:c>
      <x:c r="N9" s="102" t="n">
        <x:f>'Market Data'!R87/'Market Data'!R$6</x:f>
        <x:v>1.0092216892058845</x:v>
      </x:c>
      <x:c r="O9" s="102" t="n">
        <x:f>'Market Data'!S87/'Market Data'!S$6</x:f>
        <x:v>2.1329756132640387</x:v>
      </x:c>
      <x:c r="P9" s="74"/>
    </x:row>
    <x:row r="10">
      <x:c r="A10" s="74" t="str">
        <x:v>USO</x:v>
      </x:c>
      <x:c r="B10" s="74" t="str">
        <x:v>Oil</x:v>
      </x:c>
      <x:c r="C10" s="98" t="n">
        <x:f>INDEX('Market Data'!$B$6:$S$184,ROWS('Market Data'!$B$6:$B$184),MATCH(A10,'Market Data'!$B$5:$S$5,0))/INDEX('Market Data'!$B$6:$S$184,1,MATCH(A10,'Market Data'!$B$5:$S$5,0))-1</x:f>
        <x:v>1.2305685812988005</x:v>
      </x:c>
      <x:c r="D10" s="98" t="n">
        <x:f>STDEV('Daily Analysis'!$AK$4:$AK$182)*SQRT(252)</x:f>
        <x:v>0.5559159794161964</x:v>
      </x:c>
      <x:c r="E10" s="98" t="n">
        <x:f>'Portfolio'!C35</x:f>
        <x:v>-0.31084746378458045</x:v>
      </x:c>
      <x:c r="F10" s="96" t="n">
        <x:f>'Portfolio'!D35</x:f>
        <x:v>-0.14046733533038347</x:v>
      </x:c>
      <x:c r="G10" s="74" t="str">
        <x:f>'Portfolio'!E35</x:f>
        <x:v>Long</x:v>
      </x:c>
      <x:c r="H10" s="98" t="n">
        <x:f>'Portfolio'!G35</x:f>
        <x:v>0.24024955618539917</x:v>
      </x:c>
      <x:c r="I10" s="74"/>
      <x:c r="J10" s="74" t="str">
        <x:v>May 26</x:v>
      </x:c>
      <x:c r="K10" s="102" t="n">
        <x:f>'Market Data'!O107/'Market Data'!O$6</x:f>
        <x:v>1.0001107788148258</x:v>
      </x:c>
      <x:c r="L10" s="102" t="n">
        <x:f>'Market Data'!P107/'Market Data'!P$6</x:f>
        <x:v>1.0155350753303314</x:v>
      </x:c>
      <x:c r="M10" s="102" t="n">
        <x:f>'Market Data'!Q107/'Market Data'!Q$6</x:f>
        <x:v>1.0473033955901225</x:v>
      </x:c>
      <x:c r="N10" s="102" t="n">
        <x:f>'Market Data'!R107/'Market Data'!R$6</x:f>
        <x:v>1.0202876881105838</x:v>
      </x:c>
      <x:c r="O10" s="102" t="n">
        <x:f>'Market Data'!S107/'Market Data'!S$6</x:f>
        <x:v>1.8719547281281375</x:v>
      </x:c>
      <x:c r="P10" s="74"/>
    </x:row>
    <x:row r="1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 t="str">
        <x:v>Jun 26</x:v>
      </x:c>
      <x:c r="K11" s="102" t="n">
        <x:f>'Market Data'!O128/'Market Data'!O$6</x:f>
        <x:v>1.011771468907206</x:v>
      </x:c>
      <x:c r="L11" s="102" t="n">
        <x:f>'Market Data'!P128/'Market Data'!P$6</x:f>
        <x:v>1.0164121665175976</x:v>
      </x:c>
      <x:c r="M11" s="102" t="n">
        <x:f>'Market Data'!Q128/'Market Data'!Q$6</x:f>
        <x:v>0.9249272019982776</x:v>
      </x:c>
      <x:c r="N11" s="102" t="n">
        <x:f>'Market Data'!R128/'Market Data'!R$6</x:f>
        <x:v>1.047952755728237</x:v>
      </x:c>
      <x:c r="O11" s="102" t="n">
        <x:f>'Market Data'!S128/'Market Data'!S$6</x:f>
        <x:v>1.54350353617352</x:v>
      </x:c>
      <x:c r="P11" s="74"/>
    </x:row>
    <x:row r="12">
      <x:c r="A12" s="74"/>
      <x:c r="B12" s="74"/>
      <x:c r="C12" s="74"/>
      <x:c r="D12" s="74"/>
      <x:c r="E12" s="74"/>
      <x:c r="F12" s="74"/>
      <x:c r="G12" s="74"/>
      <x:c r="H12" s="74"/>
      <x:c r="I12" s="74"/>
      <x:c r="J12" s="74" t="str">
        <x:v>Jul 26</x:v>
      </x:c>
      <x:c r="K12" s="102" t="n">
        <x:f>'Market Data'!O150/'Market Data'!O$6</x:f>
        <x:v>0.9665072090262506</x:v>
      </x:c>
      <x:c r="L12" s="102" t="n">
        <x:f>'Market Data'!P150/'Market Data'!P$6</x:f>
        <x:v>1.0148671434711924</x:v>
      </x:c>
      <x:c r="M12" s="102" t="n">
        <x:f>'Market Data'!Q150/'Market Data'!Q$6</x:f>
        <x:v>0.9328613279192242</x:v>
      </x:c>
      <x:c r="N12" s="102" t="n">
        <x:f>'Market Data'!R150/'Market Data'!R$6</x:f>
        <x:v>1.0390999425332967</x:v>
      </x:c>
      <x:c r="O12" s="102" t="n">
        <x:f>'Market Data'!S150/'Market Data'!S$6</x:f>
        <x:v>1.8731148475033812</x:v>
      </x:c>
      <x:c r="P12" s="74"/>
    </x:row>
    <x:row r="13">
      <x:c r="A13" s="119" t="str">
        <x:v>Historical linear stress scenarios</x:v>
      </x:c>
      <x:c r="B13" s="120"/>
      <x:c r="C13" s="120"/>
      <x:c r="D13" s="120"/>
      <x:c r="E13" s="120"/>
      <x:c r="F13" s="121"/>
      <x:c r="G13" s="74"/>
      <x:c r="H13" s="74"/>
      <x:c r="I13" s="74"/>
      <x:c r="J13" s="74" t="str">
        <x:v>Aug 26</x:v>
      </x:c>
      <x:c r="K13" s="102" t="n">
        <x:f>'Market Data'!O171/'Market Data'!O$6</x:f>
        <x:v>0.973586119866292</x:v>
      </x:c>
      <x:c r="L13" s="102" t="n">
        <x:f>'Market Data'!P171/'Market Data'!P$6</x:f>
        <x:v>1.024028322043159</x:v>
      </x:c>
      <x:c r="M13" s="102" t="n">
        <x:f>'Market Data'!Q171/'Market Data'!Q$6</x:f>
        <x:v>1.0254595126029828</x:v>
      </x:c>
      <x:c r="N13" s="102" t="n">
        <x:f>'Market Data'!R171/'Market Data'!R$6</x:f>
        <x:v>1.0372556328344817</x:v>
      </x:c>
      <x:c r="O13" s="102" t="n">
        <x:f>'Market Data'!S171/'Market Data'!S$6</x:f>
        <x:v>1.938805085894305</x:v>
      </x:c>
      <x:c r="P13" s="74"/>
    </x:row>
    <x:row r="14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 t="str">
        <x:v>Sep 26</x:v>
      </x:c>
      <x:c r="K14" s="102" t="n">
        <x:f>'Market Data'!O184/'Market Data'!O$6</x:f>
        <x:v>0.9622757474452652</x:v>
      </x:c>
      <x:c r="L14" s="102" t="n">
        <x:f>'Market Data'!P184/'Market Data'!P$6</x:f>
        <x:v>1.013126839433256</x:v>
      </x:c>
      <x:c r="M14" s="102" t="n">
        <x:f>'Market Data'!Q184/'Market Data'!Q$6</x:f>
        <x:v>1.0072562384686532</x:v>
      </x:c>
      <x:c r="N14" s="102" t="n">
        <x:f>'Market Data'!R184/'Market Data'!R$6</x:f>
        <x:v>1.047215003706349</x:v>
      </x:c>
      <x:c r="O14" s="102" t="n">
        <x:f>'Market Data'!S184/'Market Data'!S$6</x:f>
        <x:v>2.2305685812988005</x:v>
      </x:c>
      <x:c r="P14" s="74"/>
    </x:row>
    <x:row r="15">
      <x:c r="A15" s="111" t="str">
        <x:v>Scenario</x:v>
      </x:c>
      <x:c r="B15" s="112" t="str">
        <x:v>Driver</x:v>
      </x:c>
      <x:c r="C15" s="112" t="str">
        <x:v>Driver shock</x:v>
      </x:c>
      <x:c r="D15" s="112" t="str">
        <x:v>Historical sensitivity</x:v>
      </x:c>
      <x:c r="E15" s="112" t="str">
        <x:v>Estimated portfolio return</x:v>
      </x:c>
      <x:c r="F15" s="113" t="str">
        <x:v>Estimated P&amp;L</x:v>
      </x:c>
      <x:c r="G15" s="74"/>
      <x:c r="H15" s="74"/>
      <x:c r="I15" s="74"/>
      <x:c r="J15" s="74"/>
      <x:c r="K15" s="74"/>
      <x:c r="L15" s="74"/>
      <x:c r="M15" s="74"/>
      <x:c r="N15" s="74"/>
      <x:c r="O15" s="74"/>
      <x:c r="P15" s="74"/>
    </x:row>
    <x:row r="16">
      <x:c r="A16" s="74" t="str">
        <x:v>Equity selloff</x:v>
      </x:c>
      <x:c r="B16" s="74" t="str">
        <x:v>SPY</x:v>
      </x:c>
      <x:c r="C16" s="142" t="n">
        <x:v>-0.05</x:v>
      </x:c>
      <x:c r="D16" s="96" t="n">
        <x:f>'Portfolio'!D29</x:f>
        <x:v>1.4628189545064774</x:v>
      </x:c>
      <x:c r="E16" s="98" t="n">
        <x:f>C16*D16</x:f>
        <x:v>-0.07314094772532387</x:v>
      </x:c>
      <x:c r="F16" s="95" t="n">
        <x:f>E16*'Portfolio'!$D$15</x:f>
        <x:v>-3657.0473862661934</x:v>
      </x:c>
      <x:c r="G16" s="74"/>
      <x:c r="H16" s="74"/>
      <x:c r="I16" s="74"/>
      <x:c r="J16" s="74"/>
      <x:c r="K16" s="74"/>
      <x:c r="L16" s="74"/>
      <x:c r="M16" s="74"/>
      <x:c r="N16" s="74"/>
      <x:c r="O16" s="74"/>
      <x:c r="P16" s="74"/>
    </x:row>
    <x:row r="17">
      <x:c r="A17" s="74" t="str">
        <x:v>Growth selloff</x:v>
      </x:c>
      <x:c r="B17" s="74" t="str">
        <x:v>QQQ</x:v>
      </x:c>
      <x:c r="C17" s="142" t="n">
        <x:v>-0.07</x:v>
      </x:c>
      <x:c r="D17" s="96" t="n">
        <x:f>'Portfolio'!D30</x:f>
        <x:v>1.0136305881391792</x:v>
      </x:c>
      <x:c r="E17" s="98" t="n">
        <x:f>C17*D17</x:f>
        <x:v>-0.07095414116974255</x:v>
      </x:c>
      <x:c r="F17" s="95" t="n">
        <x:f>E17*'Portfolio'!$D$15</x:f>
        <x:v>-3547.7070584871276</x:v>
      </x:c>
      <x:c r="G17" s="74"/>
      <x:c r="H17" s="74"/>
      <x:c r="I17" s="74"/>
      <x:c r="J17" s="74"/>
      <x:c r="K17" s="74"/>
      <x:c r="L17" s="74"/>
      <x:c r="M17" s="74"/>
      <x:c r="N17" s="74"/>
      <x:c r="O17" s="74"/>
      <x:c r="P17" s="74"/>
    </x:row>
    <x:row r="18">
      <x:c r="A18" s="74" t="str">
        <x:v>Rates selloff</x:v>
      </x:c>
      <x:c r="B18" s="74" t="str">
        <x:v>TLT</x:v>
      </x:c>
      <x:c r="C18" s="142" t="n">
        <x:v>-0.05</x:v>
      </x:c>
      <x:c r="D18" s="96" t="n">
        <x:f>'Portfolio'!D31</x:f>
        <x:v>0.5978251269342779</x:v>
      </x:c>
      <x:c r="E18" s="98" t="n">
        <x:f>C18*D18</x:f>
        <x:v>-0.0298912563467139</x:v>
      </x:c>
      <x:c r="F18" s="95" t="n">
        <x:f>E18*'Portfolio'!$D$15</x:f>
        <x:v>-1494.562817335695</x:v>
      </x:c>
      <x:c r="G18" s="74"/>
      <x:c r="H18" s="74"/>
      <x:c r="I18" s="74"/>
      <x:c r="J18" s="111" t="str">
        <x:v>Month</x:v>
      </x:c>
      <x:c r="K18" s="112" t="str">
        <x:v>TLT rolling correlation</x:v>
      </x:c>
      <x:c r="L18" s="112" t="str">
        <x:v>GLD rolling correlation</x:v>
      </x:c>
      <x:c r="M18" s="113" t="str">
        <x:v>UUP rolling correlation</x:v>
      </x:c>
      <x:c r="N18" s="74"/>
      <x:c r="O18" s="74"/>
      <x:c r="P18" s="74"/>
    </x:row>
    <x:row r="19">
      <x:c r="A19" s="74" t="str">
        <x:v>Credit selloff</x:v>
      </x:c>
      <x:c r="B19" s="74" t="str">
        <x:v>HYG</x:v>
      </x:c>
      <x:c r="C19" s="142" t="n">
        <x:v>-0.04</x:v>
      </x:c>
      <x:c r="D19" s="96" t="n">
        <x:f>'Portfolio'!D32</x:f>
        <x:v>3.672810957983141</x:v>
      </x:c>
      <x:c r="E19" s="98" t="n">
        <x:f>C19*D19</x:f>
        <x:v>-0.14691243831932563</x:v>
      </x:c>
      <x:c r="F19" s="95" t="n">
        <x:f>E19*'Portfolio'!$D$15</x:f>
        <x:v>-7345.621915966281</x:v>
      </x:c>
      <x:c r="G19" s="74"/>
      <x:c r="H19" s="74"/>
      <x:c r="I19" s="74"/>
      <x:c r="J19" s="74" t="str">
        <x:v>Jan 26</x:v>
      </x:c>
      <x:c r="K19" s="96" t="n">
        <x:f>CORREL('Daily Analysis'!$B$4:$B$23,'Daily Analysis'!$AG$4:$AG$23)</x:f>
        <x:v>0.2654852789422831</x:v>
      </x:c>
      <x:c r="L19" s="96" t="n">
        <x:f>CORREL('Daily Analysis'!$B$4:$B$23,'Daily Analysis'!$AI$4:$AI$23)</x:f>
        <x:v>0.36892474376939915</x:v>
      </x:c>
      <x:c r="M19" s="96" t="n">
        <x:f>CORREL('Daily Analysis'!$B$4:$B$23,'Daily Analysis'!$AJ$4:$AJ$23)</x:f>
        <x:v>0.02723709959594649</x:v>
      </x:c>
      <x:c r="N19" s="74"/>
      <x:c r="O19" s="74"/>
      <x:c r="P19" s="74"/>
    </x:row>
    <x:row r="20">
      <x:c r="A20" s="74" t="str">
        <x:v>Gold selloff</x:v>
      </x:c>
      <x:c r="B20" s="74" t="str">
        <x:v>GLD</x:v>
      </x:c>
      <x:c r="C20" s="142" t="n">
        <x:v>-0.05</x:v>
      </x:c>
      <x:c r="D20" s="96" t="n">
        <x:f>'Portfolio'!D33</x:f>
        <x:v>0.3660063413766833</x:v>
      </x:c>
      <x:c r="E20" s="98" t="n">
        <x:f>C20*D20</x:f>
        <x:v>-0.018300317068834168</x:v>
      </x:c>
      <x:c r="F20" s="95" t="n">
        <x:f>E20*'Portfolio'!$D$15</x:f>
        <x:v>-915.0158534417084</x:v>
      </x:c>
      <x:c r="G20" s="74"/>
      <x:c r="H20" s="74"/>
      <x:c r="I20" s="74"/>
      <x:c r="J20" s="74" t="str">
        <x:v>Feb 26</x:v>
      </x:c>
      <x:c r="K20" s="96" t="n">
        <x:f>CORREL('Daily Analysis'!$B$23:$B$42,'Daily Analysis'!$AG$23:$AG$42)</x:f>
        <x:v>-0.35930805128404764</x:v>
      </x:c>
      <x:c r="L20" s="96" t="n">
        <x:f>CORREL('Daily Analysis'!$B$23:$B$42,'Daily Analysis'!$AI$23:$AI$42)</x:f>
        <x:v>0.30873392635589136</x:v>
      </x:c>
      <x:c r="M20" s="96" t="n">
        <x:f>CORREL('Daily Analysis'!$B$23:$B$42,'Daily Analysis'!$AJ$23:$AJ$42)</x:f>
        <x:v>-0.2714517347044406</x:v>
      </x:c>
      <x:c r="N20" s="74"/>
      <x:c r="O20" s="74"/>
      <x:c r="P20" s="74"/>
    </x:row>
    <x:row r="21">
      <x:c r="A21" s="74" t="str">
        <x:v>USD rally</x:v>
      </x:c>
      <x:c r="B21" s="74" t="str">
        <x:v>UUP</x:v>
      </x:c>
      <x:c r="C21" s="142" t="n">
        <x:v>0.03</x:v>
      </x:c>
      <x:c r="D21" s="96" t="n">
        <x:f>'Portfolio'!D34</x:f>
        <x:v>-1.2903342651702252</x:v>
      </x:c>
      <x:c r="E21" s="98" t="n">
        <x:f>C21*D21</x:f>
        <x:v>-0.03871002795510675</x:v>
      </x:c>
      <x:c r="F21" s="95" t="n">
        <x:f>E21*'Portfolio'!$D$15</x:f>
        <x:v>-1935.5013977553376</x:v>
      </x:c>
      <x:c r="G21" s="74"/>
      <x:c r="H21" s="74"/>
      <x:c r="I21" s="74"/>
      <x:c r="J21" s="74" t="str">
        <x:v>Mar 26</x:v>
      </x:c>
      <x:c r="K21" s="96" t="n">
        <x:f>CORREL('Daily Analysis'!$B$45:$B$64,'Daily Analysis'!$AG$45:$AG$64)</x:f>
        <x:v>0.2337753496606642</x:v>
      </x:c>
      <x:c r="L21" s="96" t="n">
        <x:f>CORREL('Daily Analysis'!$B$45:$B$64,'Daily Analysis'!$AI$45:$AI$64)</x:f>
        <x:v>0.5544017413481829</x:v>
      </x:c>
      <x:c r="M21" s="96" t="n">
        <x:f>CORREL('Daily Analysis'!$B$45:$B$64,'Daily Analysis'!$AJ$45:$AJ$64)</x:f>
        <x:v>-0.4375248718947724</x:v>
      </x:c>
      <x:c r="N21" s="74"/>
      <x:c r="O21" s="74"/>
      <x:c r="P21" s="74"/>
    </x:row>
    <x:row r="22">
      <x:c r="A22" s="74" t="str">
        <x:v>Oil spike</x:v>
      </x:c>
      <x:c r="B22" s="74" t="str">
        <x:v>USO</x:v>
      </x:c>
      <x:c r="C22" s="142" t="n">
        <x:v>0.1</x:v>
      </x:c>
      <x:c r="D22" s="96" t="n">
        <x:f>'Portfolio'!D35</x:f>
        <x:v>-0.14046733533038347</x:v>
      </x:c>
      <x:c r="E22" s="98" t="n">
        <x:f>C22*D22</x:f>
        <x:v>-0.014046733533038348</x:v>
      </x:c>
      <x:c r="F22" s="95" t="n">
        <x:f>E22*'Portfolio'!$D$15</x:f>
        <x:v>-702.3366766519174</x:v>
      </x:c>
      <x:c r="G22" s="74"/>
      <x:c r="H22" s="74"/>
      <x:c r="I22" s="74"/>
      <x:c r="J22" s="74" t="str">
        <x:v>Apr 26</x:v>
      </x:c>
      <x:c r="K22" s="96" t="n">
        <x:f>CORREL('Daily Analysis'!$B$66:$B$85,'Daily Analysis'!$AG$66:$AG$85)</x:f>
        <x:v>0.4306193304744986</x:v>
      </x:c>
      <x:c r="L22" s="96" t="n">
        <x:f>CORREL('Daily Analysis'!$B$66:$B$85,'Daily Analysis'!$AI$66:$AI$85)</x:f>
        <x:v>0.743590703921799</x:v>
      </x:c>
      <x:c r="M22" s="96" t="n">
        <x:f>CORREL('Daily Analysis'!$B$66:$B$85,'Daily Analysis'!$AJ$66:$AJ$85)</x:f>
        <x:v>-0.6074831522601158</x:v>
      </x:c>
      <x:c r="N22" s="74"/>
      <x:c r="O22" s="74"/>
      <x:c r="P22" s="74"/>
    </x:row>
    <x:row r="23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 t="str">
        <x:v>May 26</x:v>
      </x:c>
      <x:c r="K23" s="96" t="n">
        <x:f>CORREL('Daily Analysis'!$B$86:$B$105,'Daily Analysis'!$AG$86:$AG$105)</x:f>
        <x:v>0.5967470815590595</x:v>
      </x:c>
      <x:c r="L23" s="96" t="n">
        <x:f>CORREL('Daily Analysis'!$B$86:$B$105,'Daily Analysis'!$AI$86:$AI$105)</x:f>
        <x:v>0.4903804350101493</x:v>
      </x:c>
      <x:c r="M23" s="96" t="n">
        <x:f>CORREL('Daily Analysis'!$B$86:$B$105,'Daily Analysis'!$AJ$86:$AJ$105)</x:f>
        <x:v>-0.46034081664370186</x:v>
      </x:c>
      <x:c r="N23" s="74"/>
      <x:c r="O23" s="74"/>
      <x:c r="P23" s="74"/>
    </x:row>
    <x:row r="24">
      <x:c r="A24" s="126" t="str">
        <x:v>Method note</x:v>
      </x:c>
      <x:c r="B24" s="127" t="str">
        <x:v>Estimated portfolio return equals the historical sensitivity to the driver multiplied by the assumed driver shock. Relationships may change during stress.</x:v>
      </x:c>
      <x:c r="C24" s="127"/>
      <x:c r="D24" s="127"/>
      <x:c r="E24" s="127"/>
      <x:c r="F24" s="127"/>
      <x:c r="G24" s="74"/>
      <x:c r="H24" s="74"/>
      <x:c r="I24" s="74"/>
      <x:c r="J24" s="74" t="str">
        <x:v>Jun 26</x:v>
      </x:c>
      <x:c r="K24" s="96" t="n">
        <x:f>CORREL('Daily Analysis'!$B$107:$B$126,'Daily Analysis'!$AG$107:$AG$126)</x:f>
        <x:v>0.15946306675995825</x:v>
      </x:c>
      <x:c r="L24" s="96" t="n">
        <x:f>CORREL('Daily Analysis'!$B$107:$B$126,'Daily Analysis'!$AI$107:$AI$126)</x:f>
        <x:v>0.7290902192331141</x:v>
      </x:c>
      <x:c r="M24" s="96" t="n">
        <x:f>CORREL('Daily Analysis'!$B$107:$B$126,'Daily Analysis'!$AJ$107:$AJ$126)</x:f>
        <x:v>-0.4364373835628179</x:v>
      </x:c>
      <x:c r="N24" s="74"/>
      <x:c r="O24" s="74"/>
      <x:c r="P24" s="74"/>
    </x:row>
    <x:row r="25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 t="str">
        <x:v>Jul 26</x:v>
      </x:c>
      <x:c r="K25" s="96" t="n">
        <x:f>CORREL('Daily Analysis'!$B$129:$B$148,'Daily Analysis'!$AG$129:$AG$148)</x:f>
        <x:v>0.22998191357150488</x:v>
      </x:c>
      <x:c r="L25" s="96" t="n">
        <x:f>CORREL('Daily Analysis'!$B$129:$B$148,'Daily Analysis'!$AI$129:$AI$148)</x:f>
        <x:v>0.5327679536671341</x:v>
      </x:c>
      <x:c r="M25" s="96" t="n">
        <x:f>CORREL('Daily Analysis'!$B$129:$B$148,'Daily Analysis'!$AJ$129:$AJ$148)</x:f>
        <x:v>-0.20844247328996413</x:v>
      </x:c>
      <x:c r="N25" s="74"/>
      <x:c r="O25" s="74"/>
      <x:c r="P25" s="74"/>
    </x:row>
    <x:row r="26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 t="str">
        <x:v>Aug 26</x:v>
      </x:c>
      <x:c r="K26" s="96" t="n">
        <x:f>CORREL('Daily Analysis'!$B$150:$B$169,'Daily Analysis'!$AG$150:$AG$169)</x:f>
        <x:v>0.1464915118686539</x:v>
      </x:c>
      <x:c r="L26" s="96" t="n">
        <x:f>CORREL('Daily Analysis'!$B$150:$B$169,'Daily Analysis'!$AI$150:$AI$169)</x:f>
        <x:v>0.5099411000321714</x:v>
      </x:c>
      <x:c r="M26" s="96" t="n">
        <x:f>CORREL('Daily Analysis'!$B$150:$B$169,'Daily Analysis'!$AJ$150:$AJ$169)</x:f>
        <x:v>-0.3680159740367072</x:v>
      </x:c>
      <x:c r="N26" s="74"/>
      <x:c r="O26" s="74"/>
      <x:c r="P26" s="74"/>
    </x:row>
    <x:row r="27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 t="str">
        <x:v>Sep 26</x:v>
      </x:c>
      <x:c r="K27" s="96" t="n">
        <x:f>CORREL('Daily Analysis'!$B$163:$B$182,'Daily Analysis'!$AG$163:$AG$182)</x:f>
        <x:v>0.35039894667251625</x:v>
      </x:c>
      <x:c r="L27" s="96" t="n">
        <x:f>CORREL('Daily Analysis'!$B$163:$B$182,'Daily Analysis'!$AI$163:$AI$182)</x:f>
        <x:v>0.6670472435239703</x:v>
      </x:c>
      <x:c r="M27" s="96" t="n">
        <x:f>CORREL('Daily Analysis'!$B$163:$B$182,'Daily Analysis'!$AJ$163:$AJ$182)</x:f>
        <x:v>-0.4338144589417741</x:v>
      </x:c>
      <x:c r="N27" s="74"/>
      <x:c r="O27" s="74"/>
      <x:c r="P27" s="74"/>
    </x:row>
    <x:row r="28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74"/>
    </x:row>
    <x:row r="29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74"/>
    </x:row>
    <x:row r="30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74"/>
    </x:row>
    <x:row r="31">
      <x:c r="A31" s="74"/>
      <x:c r="B31" s="74"/>
      <x:c r="C31" s="74"/>
      <x:c r="D31" s="74"/>
      <x:c r="E31" s="74"/>
      <x:c r="F31" s="74"/>
      <x:c r="G31" s="74"/>
      <x:c r="H31" s="74"/>
      <x:c r="I31" s="74"/>
      <x:c r="J31" s="74"/>
      <x:c r="K31" s="74"/>
      <x:c r="L31" s="74"/>
      <x:c r="M31" s="74"/>
      <x:c r="N31" s="74"/>
      <x:c r="O31" s="74"/>
      <x:c r="P31" s="74"/>
    </x:row>
    <x:row r="32">
      <x:c r="A32" s="74"/>
      <x:c r="B32" s="74"/>
      <x:c r="C32" s="74"/>
      <x:c r="D32" s="74"/>
      <x:c r="E32" s="74"/>
      <x:c r="F32" s="74"/>
      <x:c r="G32" s="74"/>
      <x:c r="H32" s="74"/>
      <x:c r="I32" s="74"/>
      <x:c r="J32" s="74"/>
      <x:c r="K32" s="74"/>
      <x:c r="L32" s="74"/>
      <x:c r="M32" s="74"/>
      <x:c r="N32" s="74"/>
      <x:c r="O32" s="74"/>
      <x:c r="P32" s="74"/>
    </x:row>
    <x:row r="33">
      <x:c r="A33" s="74"/>
      <x:c r="B33" s="74"/>
      <x:c r="C33" s="74"/>
      <x:c r="D33" s="74"/>
      <x:c r="E33" s="74"/>
      <x:c r="F33" s="74"/>
      <x:c r="G33" s="74"/>
      <x:c r="H33" s="74"/>
      <x:c r="I33" s="74"/>
      <x:c r="J33" s="74"/>
      <x:c r="K33" s="74"/>
      <x:c r="L33" s="74"/>
      <x:c r="M33" s="74"/>
      <x:c r="N33" s="74"/>
      <x:c r="O33" s="74"/>
      <x:c r="P33" s="74"/>
    </x:row>
    <x:row r="34">
      <x:c r="A34" s="74"/>
      <x:c r="B34" s="74"/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  <x:c r="M34" s="74"/>
      <x:c r="N34" s="74"/>
      <x:c r="O34" s="74"/>
      <x:c r="P34" s="74"/>
    </x:row>
    <x:row r="35">
      <x:c r="A35" s="74"/>
      <x:c r="B35" s="74"/>
      <x:c r="C35" s="74"/>
      <x:c r="D35" s="74"/>
      <x:c r="E35" s="74"/>
      <x:c r="F35" s="74"/>
      <x:c r="G35" s="74"/>
      <x:c r="H35" s="74"/>
      <x:c r="I35" s="74"/>
      <x:c r="J35" s="74"/>
      <x:c r="K35" s="74"/>
      <x:c r="L35" s="74"/>
      <x:c r="M35" s="74"/>
      <x:c r="N35" s="74"/>
      <x:c r="O35" s="74"/>
      <x:c r="P35" s="74"/>
    </x:row>
    <x:row r="36">
      <x:c r="A36" s="74"/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74"/>
    </x:row>
    <x:row r="37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74"/>
    </x:row>
    <x:row r="38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74"/>
    </x:row>
    <x:row r="39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74"/>
    </x:row>
    <x:row r="40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74"/>
    </x:row>
    <x:row r="4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74"/>
    </x:row>
    <x:row r="42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74"/>
    </x:row>
    <x:row r="43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74"/>
    </x:row>
    <x:row r="44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74"/>
    </x:row>
    <x:row r="45">
      <x:c r="A45" s="74"/>
      <x:c r="B45" s="74"/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74"/>
    </x:row>
    <x:row r="46">
      <x:c r="A46" s="74"/>
      <x:c r="B46" s="74"/>
      <x:c r="C46" s="74"/>
      <x:c r="D46" s="74"/>
      <x:c r="E46" s="74"/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74"/>
    </x:row>
    <x:row r="47">
      <x:c r="A47" s="74"/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74"/>
    </x:row>
    <x:row r="48">
      <x:c r="A48" s="74"/>
      <x:c r="B48" s="74"/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74"/>
    </x:row>
    <x:row r="49">
      <x:c r="A49" s="74"/>
      <x:c r="B49" s="74"/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74"/>
    </x:row>
    <x:row r="50">
      <x:c r="A50" s="74"/>
      <x:c r="B50" s="74"/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74"/>
    </x:row>
    <x:row r="51">
      <x:c r="A51" s="74"/>
      <x:c r="B51" s="74"/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74"/>
    </x:row>
    <x:row r="52">
      <x:c r="A52" s="74"/>
      <x:c r="B52" s="74"/>
      <x:c r="C52" s="74"/>
      <x:c r="D52" s="74"/>
      <x:c r="E52" s="74"/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74"/>
    </x:row>
    <x:row r="53">
      <x:c r="A53" s="74"/>
      <x:c r="B53" s="74"/>
      <x:c r="C53" s="74"/>
      <x:c r="D53" s="74"/>
      <x:c r="E53" s="74"/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74"/>
    </x:row>
    <x:row r="54">
      <x:c r="A54" s="74"/>
      <x:c r="B54" s="74"/>
      <x:c r="C54" s="74"/>
      <x:c r="D54" s="74"/>
      <x:c r="E54" s="74"/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74"/>
    </x:row>
    <x:row r="55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74"/>
    </x:row>
    <x:row r="56">
      <x:c r="A56" s="74"/>
      <x:c r="B56" s="74"/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4"/>
      <x:c r="P56" s="74"/>
    </x:row>
    <x:row r="57">
      <x:c r="A57" s="74"/>
      <x:c r="B57" s="74"/>
      <x:c r="C57" s="74"/>
      <x:c r="D57" s="74"/>
      <x:c r="E57" s="74"/>
      <x:c r="F57" s="74"/>
      <x:c r="G57" s="74"/>
      <x:c r="H57" s="74"/>
      <x:c r="I57" s="74"/>
      <x:c r="J57" s="74"/>
      <x:c r="K57" s="74"/>
      <x:c r="L57" s="74"/>
      <x:c r="M57" s="74"/>
      <x:c r="N57" s="74"/>
      <x:c r="O57" s="74"/>
      <x:c r="P57" s="74"/>
    </x:row>
    <x:row r="58">
      <x:c r="A58" s="74"/>
      <x:c r="B58" s="74"/>
      <x:c r="C58" s="74"/>
      <x:c r="D58" s="74"/>
      <x:c r="E58" s="74"/>
      <x:c r="F58" s="74"/>
      <x:c r="G58" s="74"/>
      <x:c r="H58" s="74"/>
      <x:c r="I58" s="74"/>
      <x:c r="J58" s="74"/>
      <x:c r="K58" s="74"/>
      <x:c r="L58" s="74"/>
      <x:c r="M58" s="74"/>
      <x:c r="N58" s="74"/>
      <x:c r="O58" s="74"/>
      <x:c r="P58" s="74"/>
    </x:row>
  </x:sheetData>
  <x:conditionalFormatting sqref="H6:H10">
    <x:cfRule type="colorScale" priority="1">
      <x:colorScale>
        <x:cfvo type="min"/>
        <x:cfvo type="percentile" val="50"/>
        <x:cfvo type="max"/>
        <x:color rgb="FFC6EFCE"/>
        <x:color rgb="FFFFEB9C"/>
        <x:color rgb="FFFFC7CE"/>
      </x:colorScale>
    </x:cfRule>
  </x:conditionalFormatting>
  <x:conditionalFormatting sqref="F16:F22">
    <x:cfRule type="cellIs" dxfId="1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592c114a8186486f"/>
</x:worksheet>
</file>

<file path=xl/worksheets/sheet8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4" hidden="0" customWidth="1"/>
    <x:col min="8" max="8" width="12" hidden="0" customWidth="1"/>
    <x:col min="9" max="9" width="14" hidden="0" customWidth="1"/>
    <x:col min="10" max="10" width="3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>
      <x:c r="A1" s="214"/>
      <x:c r="B1" s="214"/>
      <x:c r="C1" s="214"/>
      <x:c r="D1" s="214"/>
      <x:c r="E1" s="214"/>
      <x:c r="F1" s="214"/>
      <x:c r="G1" s="214"/>
      <x:c r="H1" s="214"/>
      <x:c r="I1" s="214"/>
      <x:c r="J1" s="214"/>
      <x:c r="K1" s="214"/>
      <x:c r="L1" s="214"/>
      <x:c r="M1" s="214"/>
      <x:c r="N1" s="214"/>
      <x:c r="O1" s="214"/>
      <x:c r="P1" s="214"/>
    </x:row>
    <x:row r="2">
      <x:c r="A2" s="209" t="str">
        <x:v>Sales &amp; Trading Hedge Pitch</x:v>
      </x:c>
      <x:c r="B2" s="214"/>
      <x:c r="C2" s="214"/>
      <x:c r="D2" s="214"/>
      <x:c r="E2" s="214"/>
      <x:c r="F2" s="214"/>
      <x:c r="G2" s="214"/>
      <x:c r="H2" s="214"/>
      <x:c r="I2" s="214"/>
      <x:c r="J2" s="214"/>
      <x:c r="K2" s="214"/>
      <x:c r="L2" s="214"/>
      <x:c r="M2" s="214"/>
      <x:c r="N2" s="214"/>
      <x:c r="O2" s="214"/>
      <x:c r="P2" s="214"/>
    </x:row>
    <x:row r="3">
      <x:c r="A3" s="130" t="str">
        <x:v>Desk-style summary: identify the exposure, choose the instrument, size the hedge, quantify basis risk, and state what could invalidate the trade.</x:v>
      </x:c>
      <x:c r="B3" s="214"/>
      <x:c r="C3" s="214"/>
      <x:c r="D3" s="214"/>
      <x:c r="E3" s="214"/>
      <x:c r="F3" s="214"/>
      <x:c r="G3" s="214"/>
      <x:c r="H3" s="214"/>
      <x:c r="I3" s="214"/>
      <x:c r="J3" s="214"/>
      <x:c r="K3" s="214"/>
      <x:c r="L3" s="214"/>
      <x:c r="M3" s="214"/>
      <x:c r="N3" s="214"/>
      <x:c r="O3" s="214"/>
      <x:c r="P3" s="214"/>
    </x:row>
    <x:row r="4">
      <x:c r="A4" s="215"/>
      <x:c r="B4" s="215"/>
      <x:c r="C4" s="215"/>
      <x:c r="D4" s="215"/>
      <x:c r="E4" s="215"/>
      <x:c r="F4" s="215"/>
      <x:c r="G4" s="215"/>
      <x:c r="H4" s="215"/>
      <x:c r="I4" s="215"/>
      <x:c r="J4" s="215"/>
      <x:c r="K4" s="215"/>
      <x:c r="L4" s="215"/>
      <x:c r="M4" s="215"/>
      <x:c r="N4" s="215"/>
      <x:c r="O4" s="215"/>
      <x:c r="P4" s="215"/>
    </x:row>
    <x:row r="5">
      <x:c r="A5" s="216" t="str">
        <x:v>Recommendation</x:v>
      </x:c>
      <x:c r="B5" s="217"/>
      <x:c r="C5" s="217"/>
      <x:c r="D5" s="217"/>
      <x:c r="E5" s="217"/>
      <x:c r="F5" s="218"/>
      <x:c r="G5" s="214"/>
      <x:c r="H5" s="214"/>
      <x:c r="I5" s="214"/>
      <x:c r="J5" s="214"/>
      <x:c r="K5" s="214"/>
      <x:c r="L5" s="214"/>
      <x:c r="M5" s="214"/>
      <x:c r="N5" s="214"/>
      <x:c r="O5" s="214"/>
      <x:c r="P5" s="214"/>
    </x:row>
    <x:row r="6">
      <x:c r="A6" s="209" t="str">
        <x:v>Trade</x:v>
      </x:c>
      <x:c r="B6" s="222" t="str">
        <x:f>"Short "&amp;'Hedge Lab'!B6&amp;" at "&amp;TEXT('Hedge Lab'!B7,"0%")&amp;" hedge strength"</x:f>
        <x:v>Short QQQ at 50% hedge strength</x:v>
      </x:c>
      <x:c r="C6" s="209" t="str">
        <x:v>Current portfolio beta</x:v>
      </x:c>
      <x:c r="D6" s="223" t="n">
        <x:f>'Portfolio'!G15</x:f>
        <x:v>1.4628189545064765</x:v>
      </x:c>
      <x:c r="E6" s="212" t="str">
        <x:v>Expected beta after</x:v>
      </x:c>
      <x:c r="F6" s="223" t="n">
        <x:f>'Hedge Lab'!B11</x:f>
        <x:v>0.7357176603110515</x:v>
      </x:c>
      <x:c r="G6" s="214"/>
      <x:c r="H6" s="214"/>
      <x:c r="I6" s="214"/>
      <x:c r="J6" s="214"/>
      <x:c r="K6" s="214"/>
      <x:c r="L6" s="214"/>
      <x:c r="M6" s="214"/>
      <x:c r="N6" s="214"/>
      <x:c r="O6" s="214"/>
      <x:c r="P6" s="214"/>
    </x:row>
    <x:row r="7">
      <x:c r="A7" s="209" t="str">
        <x:v>Hedge notional</x:v>
      </x:c>
      <x:c r="B7" s="224" t="n">
        <x:f>'Hedge Lab'!B10</x:f>
        <x:v>25340.76470347948</x:v>
      </x:c>
      <x:c r="C7" s="209" t="str">
        <x:v>Annualized vol before</x:v>
      </x:c>
      <x:c r="D7" s="225" t="n">
        <x:f>'Dashboard'!C6</x:f>
        <x:v>0.2526214374511272</x:v>
      </x:c>
      <x:c r="E7" s="213" t="str">
        <x:v>Estimated vol after</x:v>
      </x:c>
      <x:c r="F7" s="225" t="n">
        <x:f>'Hedge Lab'!B12</x:f>
        <x:v>0.17508586366431023</x:v>
      </x:c>
      <x:c r="G7" s="214"/>
      <x:c r="H7" s="214"/>
      <x:c r="I7" s="214"/>
      <x:c r="J7" s="214"/>
      <x:c r="K7" s="214"/>
      <x:c r="L7" s="214"/>
      <x:c r="M7" s="214"/>
      <x:c r="N7" s="214"/>
      <x:c r="O7" s="214"/>
      <x:c r="P7" s="214"/>
    </x:row>
    <x:row r="8">
      <x:c r="A8" s="209" t="str">
        <x:v>Historical fit (R²)</x:v>
      </x:c>
      <x:c r="B8" s="225" t="n">
        <x:f>'Hedge Lab'!B13</x:f>
        <x:v>0.7006676378902447</x:v>
      </x:c>
      <x:c r="C8" s="213" t="str">
        <x:v>Variance reduction</x:v>
      </x:c>
      <x:c r="D8" s="225" t="n">
        <x:f>1-('Hedge Lab'!B12/'Dashboard'!C6)^2</x:f>
        <x:v>0.5196456127831814</x:v>
      </x:c>
      <x:c r="E8" s="209" t="str">
        <x:v>Implementation cost</x:v>
      </x:c>
      <x:c r="F8" s="226" t="n">
        <x:f>'Hedge Lab'!B15</x:f>
        <x:v>5.068152940695896</x:v>
      </x:c>
      <x:c r="G8" s="214"/>
      <x:c r="H8" s="214"/>
      <x:c r="I8" s="214"/>
      <x:c r="J8" s="214"/>
      <x:c r="K8" s="214"/>
      <x:c r="L8" s="214"/>
      <x:c r="M8" s="214"/>
      <x:c r="N8" s="214"/>
      <x:c r="O8" s="214"/>
      <x:c r="P8" s="214"/>
    </x:row>
    <x:row r="9">
      <x:c r="A9" s="214"/>
      <x:c r="B9" s="214"/>
      <x:c r="C9" s="214"/>
      <x:c r="D9" s="214"/>
      <x:c r="E9" s="214"/>
      <x:c r="F9" s="214"/>
      <x:c r="G9" s="214"/>
      <x:c r="H9" s="214"/>
      <x:c r="I9" s="214"/>
      <x:c r="J9" s="214"/>
      <x:c r="K9" s="214"/>
      <x:c r="L9" s="214"/>
      <x:c r="M9" s="214"/>
      <x:c r="N9" s="214"/>
      <x:c r="O9" s="214"/>
      <x:c r="P9" s="214"/>
    </x:row>
    <x:row r="10">
      <x:c r="A10" s="214"/>
      <x:c r="B10" s="214"/>
      <x:c r="C10" s="214"/>
      <x:c r="D10" s="214"/>
      <x:c r="E10" s="214"/>
      <x:c r="F10" s="214"/>
      <x:c r="G10" s="214"/>
      <x:c r="H10" s="214"/>
      <x:c r="I10" s="214"/>
      <x:c r="J10" s="214"/>
      <x:c r="K10" s="214"/>
      <x:c r="L10" s="214"/>
      <x:c r="M10" s="214"/>
      <x:c r="N10" s="214"/>
      <x:c r="O10" s="214"/>
      <x:c r="P10" s="214"/>
    </x:row>
    <x:row r="11">
      <x:c r="A11" s="216" t="str">
        <x:v>Trade logic</x:v>
      </x:c>
      <x:c r="B11" s="217"/>
      <x:c r="C11" s="217"/>
      <x:c r="D11" s="217"/>
      <x:c r="E11" s="217"/>
      <x:c r="F11" s="217"/>
      <x:c r="G11" s="217"/>
      <x:c r="H11" s="218"/>
      <x:c r="I11" s="214"/>
      <x:c r="J11" s="214"/>
      <x:c r="K11" s="216" t="str">
        <x:v>What can invalidate the hedge</x:v>
      </x:c>
      <x:c r="L11" s="217"/>
      <x:c r="M11" s="217"/>
      <x:c r="N11" s="217"/>
      <x:c r="O11" s="217"/>
      <x:c r="P11" s="218"/>
    </x:row>
    <x:row r="12" ht="32" customHeight="1">
      <x:c r="A12" s="199" t="str">
        <x:v>Objective</x:v>
      </x:c>
      <x:c r="B12" s="201" t="str">
        <x:v>Reduce systematic growth and semiconductor risk without fully neutralizing upside.</x:v>
      </x:c>
      <x:c r="C12" s="201"/>
      <x:c r="D12" s="201"/>
      <x:c r="E12" s="201"/>
      <x:c r="F12" s="201"/>
      <x:c r="G12" s="201"/>
      <x:c r="H12" s="201"/>
      <x:c r="I12" s="214"/>
      <x:c r="J12" s="214"/>
      <x:c r="K12" s="204" t="str">
        <x:v>Single-name dispersion</x:v>
      </x:c>
      <x:c r="L12" s="204"/>
      <x:c r="M12" s="201" t="str">
        <x:v>MU, NVDA, or TSM can diverge sharply from QQQ around earnings or product news.</x:v>
      </x:c>
      <x:c r="N12" s="201"/>
      <x:c r="O12" s="201"/>
      <x:c r="P12" s="201"/>
    </x:row>
    <x:row r="13" ht="32" customHeight="1">
      <x:c r="A13" s="199" t="str">
        <x:v>Exposure</x:v>
      </x:c>
      <x:c r="B13" s="201" t="str">
        <x:v>The portfolio is long-biased, carries elevated SPY beta, and has a large semiconductor theme concentration.</x:v>
      </x:c>
      <x:c r="C13" s="201"/>
      <x:c r="D13" s="201"/>
      <x:c r="E13" s="201"/>
      <x:c r="F13" s="201"/>
      <x:c r="G13" s="201"/>
      <x:c r="H13" s="201"/>
      <x:c r="I13" s="214"/>
      <x:c r="J13" s="214"/>
      <x:c r="K13" s="204" t="str">
        <x:v>Correlation shift</x:v>
      </x:c>
      <x:c r="L13" s="204"/>
      <x:c r="M13" s="201" t="str">
        <x:v>The 2026 YTD relationship may weaken during a new macro regime.</x:v>
      </x:c>
      <x:c r="N13" s="201"/>
      <x:c r="O13" s="201"/>
      <x:c r="P13" s="201"/>
    </x:row>
    <x:row r="14" ht="32" customHeight="1">
      <x:c r="A14" s="199" t="str">
        <x:v>Instrument</x:v>
      </x:c>
      <x:c r="B14" s="201" t="str">
        <x:v>QQQ is the preferred primary hedge because its historical co-movement and residual volatility are stronger than broad-market and cross-asset alternatives.</x:v>
      </x:c>
      <x:c r="C14" s="201"/>
      <x:c r="D14" s="201"/>
      <x:c r="E14" s="201"/>
      <x:c r="F14" s="201"/>
      <x:c r="G14" s="201"/>
      <x:c r="H14" s="201"/>
      <x:c r="I14" s="214"/>
      <x:c r="J14" s="214"/>
      <x:c r="K14" s="204" t="str">
        <x:v>Upside drag</x:v>
      </x:c>
      <x:c r="L14" s="204"/>
      <x:c r="M14" s="201" t="str">
        <x:v>A short hedge reduces gains when growth equities rally.</x:v>
      </x:c>
      <x:c r="N14" s="201"/>
      <x:c r="O14" s="201"/>
      <x:c r="P14" s="201"/>
    </x:row>
    <x:row r="15" ht="32" customHeight="1">
      <x:c r="A15" s="199" t="str">
        <x:v>Sizing</x:v>
      </x:c>
      <x:c r="B15" s="201" t="str">
        <x:v>Use a partial minimum-variance hedge. The default 50% setting balances protection with continued participation if growth equities rise.</x:v>
      </x:c>
      <x:c r="C15" s="201"/>
      <x:c r="D15" s="201"/>
      <x:c r="E15" s="201"/>
      <x:c r="F15" s="201"/>
      <x:c r="G15" s="201"/>
      <x:c r="H15" s="201"/>
      <x:c r="I15" s="214"/>
      <x:c r="J15" s="214"/>
      <x:c r="K15" s="204" t="str">
        <x:v>Sizing error</x:v>
      </x:c>
      <x:c r="L15" s="204"/>
      <x:c r="M15" s="201" t="str">
        <x:v>Betas estimated from a short sample can overstate or understate required notional.</x:v>
      </x:c>
      <x:c r="N15" s="201"/>
      <x:c r="O15" s="201"/>
      <x:c r="P15" s="201"/>
    </x:row>
    <x:row r="16" ht="32" customHeight="1">
      <x:c r="A16" s="199" t="str">
        <x:v>Execution</x:v>
      </x:c>
      <x:c r="B16" s="201" t="str">
        <x:v>Implement with a liquid QQQ short or equivalent futures exposure; estimate explicit trading cost separately from market impact and financing.</x:v>
      </x:c>
      <x:c r="C16" s="201"/>
      <x:c r="D16" s="201"/>
      <x:c r="E16" s="201"/>
      <x:c r="F16" s="201"/>
      <x:c r="G16" s="201"/>
      <x:c r="H16" s="201"/>
      <x:c r="I16" s="214"/>
      <x:c r="J16" s="214"/>
      <x:c r="K16" s="204" t="str">
        <x:v>Execution</x:v>
      </x:c>
      <x:c r="L16" s="204"/>
      <x:c r="M16" s="201" t="str">
        <x:v>Spreads, financing, borrow, futures basis, and market impact are not fully modeled.</x:v>
      </x:c>
      <x:c r="N16" s="201"/>
      <x:c r="O16" s="201"/>
      <x:c r="P16" s="201"/>
    </x:row>
    <x:row r="17" ht="32" customHeight="1">
      <x:c r="A17" s="199" t="str">
        <x:v>Exit / resize</x:v>
      </x:c>
      <x:c r="B17" s="201" t="str">
        <x:v>Re-estimate after major earnings, large position changes, or a material shift in 20-session correlation and portfolio beta.</x:v>
      </x:c>
      <x:c r="C17" s="201"/>
      <x:c r="D17" s="201"/>
      <x:c r="E17" s="201"/>
      <x:c r="F17" s="201"/>
      <x:c r="G17" s="201"/>
      <x:c r="H17" s="201"/>
      <x:c r="I17" s="214"/>
      <x:c r="J17" s="214"/>
      <x:c r="K17" s="204" t="str">
        <x:v>Over-hedging</x:v>
      </x:c>
      <x:c r="L17" s="204"/>
      <x:c r="M17" s="201" t="str">
        <x:v>Rebalancing too frequently can turn ordinary noise into trading cost.</x:v>
      </x:c>
      <x:c r="N17" s="201"/>
      <x:c r="O17" s="201"/>
      <x:c r="P17" s="201"/>
    </x:row>
    <x:row r="18">
      <x:c r="A18" s="214"/>
      <x:c r="B18" s="214"/>
      <x:c r="C18" s="214"/>
      <x:c r="D18" s="214"/>
      <x:c r="E18" s="214"/>
      <x:c r="F18" s="214"/>
      <x:c r="G18" s="214"/>
      <x:c r="H18" s="214"/>
      <x:c r="I18" s="214"/>
      <x:c r="J18" s="214"/>
      <x:c r="K18" s="214"/>
      <x:c r="L18" s="214"/>
      <x:c r="M18" s="214"/>
      <x:c r="N18" s="214"/>
      <x:c r="O18" s="214"/>
      <x:c r="P18" s="214"/>
    </x:row>
    <x:row r="19">
      <x:c r="A19" s="214"/>
      <x:c r="B19" s="214"/>
      <x:c r="C19" s="214"/>
      <x:c r="D19" s="214"/>
      <x:c r="E19" s="214"/>
      <x:c r="F19" s="214"/>
      <x:c r="G19" s="214"/>
      <x:c r="H19" s="214"/>
      <x:c r="I19" s="214"/>
      <x:c r="J19" s="214"/>
      <x:c r="K19" s="214"/>
      <x:c r="L19" s="214"/>
      <x:c r="M19" s="214"/>
      <x:c r="N19" s="214"/>
      <x:c r="O19" s="214"/>
      <x:c r="P19" s="214"/>
    </x:row>
    <x:row r="20">
      <x:c r="A20" s="216" t="str">
        <x:v>Hedge selection matrix</x:v>
      </x:c>
      <x:c r="B20" s="217"/>
      <x:c r="C20" s="217"/>
      <x:c r="D20" s="217"/>
      <x:c r="E20" s="217"/>
      <x:c r="F20" s="217"/>
      <x:c r="G20" s="217"/>
      <x:c r="H20" s="217"/>
      <x:c r="I20" s="218"/>
      <x:c r="J20" s="214"/>
      <x:c r="K20" s="214"/>
      <x:c r="L20" s="214"/>
      <x:c r="M20" s="214"/>
      <x:c r="N20" s="214"/>
      <x:c r="O20" s="214"/>
      <x:c r="P20" s="214"/>
    </x:row>
    <x:row r="21" ht="30" customHeight="1">
      <x:c r="A21" s="172" t="str">
        <x:v>Instrument</x:v>
      </x:c>
      <x:c r="B21" s="173" t="str">
        <x:v>Asset class</x:v>
      </x:c>
      <x:c r="C21" s="173" t="str">
        <x:v>Correlation</x:v>
      </x:c>
      <x:c r="D21" s="173" t="str">
        <x:v>R²</x:v>
      </x:c>
      <x:c r="E21" s="173" t="str">
        <x:v>Selected notional</x:v>
      </x:c>
      <x:c r="F21" s="173" t="str">
        <x:v>Residual vol</x:v>
      </x:c>
      <x:c r="G21" s="173" t="str">
        <x:v>Variance reduction</x:v>
      </x:c>
      <x:c r="H21" s="173" t="str">
        <x:v>Liquidity</x:v>
      </x:c>
      <x:c r="I21" s="174" t="str">
        <x:v>Hedge score</x:v>
      </x:c>
      <x:c r="J21" s="214"/>
      <x:c r="K21" s="214"/>
      <x:c r="L21" s="214"/>
      <x:c r="M21" s="214"/>
      <x:c r="N21" s="214"/>
      <x:c r="O21" s="214"/>
      <x:c r="P21" s="214"/>
    </x:row>
    <x:row r="22">
      <x:c r="A22" s="177" t="str">
        <x:f>'Hedge Lab'!A21</x:f>
        <x:v>SPY</x:v>
      </x:c>
      <x:c r="B22" s="177" t="str">
        <x:f>'Hedge Lab'!B21</x:f>
        <x:v>Equity index</x:v>
      </x:c>
      <x:c r="C22" s="178" t="n">
        <x:f>'Hedge Lab'!C21</x:f>
        <x:v>0.7717838774976222</x:v>
      </x:c>
      <x:c r="D22" s="179" t="n">
        <x:f>'Hedge Lab'!D21</x:f>
        <x:v>0.5956503535652647</x:v>
      </x:c>
      <x:c r="E22" s="180" t="n">
        <x:f>'Hedge Lab'!J21</x:f>
        <x:v>36570.47386266194</x:v>
      </x:c>
      <x:c r="F22" s="179" t="n">
        <x:f>'Hedge Lab'!K21</x:f>
        <x:v>0.18874723173009245</x:v>
      </x:c>
      <x:c r="G22" s="179" t="n">
        <x:f>'Hedge Lab'!L21</x:f>
        <x:v>0.44176022445527274</x:v>
      </x:c>
      <x:c r="H22" s="177" t="n">
        <x:f>'Hedge Lab'!M21</x:f>
        <x:v>5</x:v>
      </x:c>
      <x:c r="I22" s="179" t="n">
        <x:f>'Hedge Lab'!N21</x:f>
        <x:v>0.6072697247527155</x:v>
      </x:c>
      <x:c r="J22" s="214"/>
      <x:c r="K22" s="214"/>
      <x:c r="L22" s="214"/>
      <x:c r="M22" s="214"/>
      <x:c r="N22" s="214"/>
      <x:c r="O22" s="214"/>
      <x:c r="P22" s="214"/>
    </x:row>
    <x:row r="23">
      <x:c r="A23" s="185" t="str">
        <x:f>'Hedge Lab'!A22</x:f>
        <x:v>QQQ</x:v>
      </x:c>
      <x:c r="B23" s="185" t="str">
        <x:f>'Hedge Lab'!B22</x:f>
        <x:v>Equity growth</x:v>
      </x:c>
      <x:c r="C23" s="186" t="n">
        <x:f>'Hedge Lab'!C22</x:f>
        <x:v>0.8370589213969616</x:v>
      </x:c>
      <x:c r="D23" s="187" t="n">
        <x:f>'Hedge Lab'!D22</x:f>
        <x:v>0.7006676378902447</x:v>
      </x:c>
      <x:c r="E23" s="188" t="n">
        <x:f>'Hedge Lab'!J22</x:f>
        <x:v>25340.76470347948</x:v>
      </x:c>
      <x:c r="F23" s="187" t="n">
        <x:f>'Hedge Lab'!K22</x:f>
        <x:v>0.17508586366431023</x:v>
      </x:c>
      <x:c r="G23" s="187" t="n">
        <x:f>'Hedge Lab'!L22</x:f>
        <x:v>0.5196456127831814</x:v>
      </x:c>
      <x:c r="H23" s="185" t="n">
        <x:f>'Hedge Lab'!M22</x:f>
        <x:v>5</x:v>
      </x:c>
      <x:c r="I23" s="187" t="n">
        <x:f>'Hedge Lab'!N22</x:f>
        <x:v>0.6790741990140172</x:v>
      </x:c>
      <x:c r="J23" s="214"/>
      <x:c r="K23" s="214"/>
      <x:c r="L23" s="214"/>
      <x:c r="M23" s="214"/>
      <x:c r="N23" s="214"/>
      <x:c r="O23" s="214"/>
      <x:c r="P23" s="214"/>
    </x:row>
    <x:row r="24">
      <x:c r="A24" s="177" t="str">
        <x:f>'Hedge Lab'!A23</x:f>
        <x:v>TLT</x:v>
      </x:c>
      <x:c r="B24" s="177" t="str">
        <x:f>'Hedge Lab'!B23</x:f>
        <x:v>Rates</x:v>
      </x:c>
      <x:c r="C24" s="178" t="n">
        <x:f>'Hedge Lab'!C23</x:f>
        <x:v>0.22776875362218543</x:v>
      </x:c>
      <x:c r="D24" s="179" t="n">
        <x:f>'Hedge Lab'!D23</x:f>
        <x:v>0.05187860512660381</x:v>
      </x:c>
      <x:c r="E24" s="180" t="n">
        <x:f>'Hedge Lab'!J23</x:f>
        <x:v>14945.628173356949</x:v>
      </x:c>
      <x:c r="F24" s="179" t="n">
        <x:f>'Hedge Lab'!K23</x:f>
        <x:v>0.24771391025944114</x:v>
      </x:c>
      <x:c r="G24" s="179" t="n">
        <x:f>'Hedge Lab'!L23</x:f>
        <x:v>0.03847543127940711</x:v>
      </x:c>
      <x:c r="H24" s="177" t="n">
        <x:f>'Hedge Lab'!M23</x:f>
        <x:v>5</x:v>
      </x:c>
      <x:c r="I24" s="179" t="n">
        <x:f>'Hedge Lab'!N23</x:f>
        <x:v>0.23547145587004453</x:v>
      </x:c>
      <x:c r="J24" s="214"/>
      <x:c r="K24" s="214"/>
      <x:c r="L24" s="214"/>
      <x:c r="M24" s="214"/>
      <x:c r="N24" s="214"/>
      <x:c r="O24" s="214"/>
      <x:c r="P24" s="214"/>
    </x:row>
    <x:row r="25">
      <x:c r="A25" s="177" t="str">
        <x:f>'Hedge Lab'!A24</x:f>
        <x:v>HYG</x:v>
      </x:c>
      <x:c r="B25" s="177" t="str">
        <x:f>'Hedge Lab'!B24</x:f>
        <x:v>Credit</x:v>
      </x:c>
      <x:c r="C25" s="178" t="n">
        <x:f>'Hedge Lab'!C24</x:f>
        <x:v>0.5872513020959547</x:v>
      </x:c>
      <x:c r="D25" s="179" t="n">
        <x:f>'Hedge Lab'!D24</x:f>
        <x:v>0.3448640918133942</x:v>
      </x:c>
      <x:c r="E25" s="180" t="n">
        <x:f>'Hedge Lab'!J24</x:f>
        <x:v>91820.27394957852</x:v>
      </x:c>
      <x:c r="F25" s="179" t="n">
        <x:f>'Hedge Lab'!K24</x:f>
        <x:v>0.2179339505663739</x:v>
      </x:c>
      <x:c r="G25" s="179" t="n">
        <x:f>'Hedge Lab'!L24</x:f>
        <x:v>0.2557662187123274</x:v>
      </x:c>
      <x:c r="H25" s="177" t="n">
        <x:f>'Hedge Lab'!M24</x:f>
        <x:v>4</x:v>
      </x:c>
      <x:c r="I25" s="179" t="n">
        <x:f>'Hedge Lab'!N24</x:f>
        <x:v>0.3957972305552353</x:v>
      </x:c>
      <x:c r="J25" s="214"/>
      <x:c r="K25" s="214"/>
      <x:c r="L25" s="214"/>
      <x:c r="M25" s="214"/>
      <x:c r="N25" s="214"/>
      <x:c r="O25" s="214"/>
      <x:c r="P25" s="214"/>
    </x:row>
    <x:row r="26">
      <x:c r="A26" s="177" t="str">
        <x:f>'Hedge Lab'!A25</x:f>
        <x:v>GLD</x:v>
      </x:c>
      <x:c r="B26" s="177" t="str">
        <x:f>'Hedge Lab'!B25</x:f>
        <x:v>Gold</x:v>
      </x:c>
      <x:c r="C26" s="178" t="n">
        <x:f>'Hedge Lab'!C25</x:f>
        <x:v>0.4565496301682131</x:v>
      </x:c>
      <x:c r="D26" s="179" t="n">
        <x:f>'Hedge Lab'!D25</x:f>
        <x:v>0.20843756480673215</x:v>
      </x:c>
      <x:c r="E26" s="180" t="n">
        <x:f>'Hedge Lab'!J25</x:f>
        <x:v>9150.158534417084</x:v>
      </x:c>
      <x:c r="F26" s="179" t="n">
        <x:f>'Hedge Lab'!K25</x:f>
        <x:v>0.23227626016172356</x:v>
      </x:c>
      <x:c r="G26" s="179" t="n">
        <x:f>'Hedge Lab'!L25</x:f>
        <x:v>0.15458636910528256</x:v>
      </x:c>
      <x:c r="H26" s="177" t="n">
        <x:f>'Hedge Lab'!M25</x:f>
        <x:v>5</x:v>
      </x:c>
      <x:c r="I26" s="179" t="n">
        <x:f>'Hedge Lab'!N25</x:f>
        <x:v>0.3425170137797334</x:v>
      </x:c>
      <x:c r="J26" s="214"/>
      <x:c r="K26" s="214"/>
      <x:c r="L26" s="214"/>
      <x:c r="M26" s="214"/>
      <x:c r="N26" s="214"/>
      <x:c r="O26" s="214"/>
      <x:c r="P26" s="214"/>
    </x:row>
    <x:row r="27">
      <x:c r="A27" s="177" t="str">
        <x:f>'Hedge Lab'!A26</x:f>
        <x:v>UUP</x:v>
      </x:c>
      <x:c r="B27" s="177" t="str">
        <x:f>'Hedge Lab'!B26</x:f>
        <x:v>FX / USD</x:v>
      </x:c>
      <x:c r="C27" s="178" t="n">
        <x:f>'Hedge Lab'!C26</x:f>
        <x:v>-0.3007979108742413</x:v>
      </x:c>
      <x:c r="D27" s="179" t="n">
        <x:f>'Hedge Lab'!D26</x:f>
        <x:v>0.09047938318630801</x:v>
      </x:c>
      <x:c r="E27" s="180" t="n">
        <x:f>'Hedge Lab'!J26</x:f>
        <x:v>32258.35662925563</x:v>
      </x:c>
      <x:c r="F27" s="179" t="n">
        <x:f>'Hedge Lab'!K26</x:f>
        <x:v>0.2439983817016228</x:v>
      </x:c>
      <x:c r="G27" s="179" t="n">
        <x:f>'Hedge Lab'!L26</x:f>
        <x:v>0.06710344816504576</x:v>
      </x:c>
      <x:c r="H27" s="177" t="n">
        <x:f>'Hedge Lab'!M26</x:f>
        <x:v>3</x:v>
      </x:c>
      <x:c r="I27" s="179" t="n">
        <x:f>'Hedge Lab'!N26</x:f>
        <x:v>0.1818643357894784</x:v>
      </x:c>
      <x:c r="J27" s="214"/>
      <x:c r="K27" s="214"/>
      <x:c r="L27" s="214"/>
      <x:c r="M27" s="214"/>
      <x:c r="N27" s="214"/>
      <x:c r="O27" s="214"/>
      <x:c r="P27" s="214"/>
    </x:row>
    <x:row r="28">
      <x:c r="A28" s="177" t="str">
        <x:f>'Hedge Lab'!A27</x:f>
        <x:v>USO</x:v>
      </x:c>
      <x:c r="B28" s="177" t="str">
        <x:f>'Hedge Lab'!B27</x:f>
        <x:v>Oil</x:v>
      </x:c>
      <x:c r="C28" s="178" t="n">
        <x:f>'Hedge Lab'!C27</x:f>
        <x:v>-0.31084746378458045</x:v>
      </x:c>
      <x:c r="D28" s="179" t="n">
        <x:f>'Hedge Lab'!D27</x:f>
        <x:v>0.09662614574130605</x:v>
      </x:c>
      <x:c r="E28" s="180" t="n">
        <x:f>'Hedge Lab'!J27</x:f>
        <x:v>3511.6833832595867</x:v>
      </x:c>
      <x:c r="F28" s="179" t="n">
        <x:f>'Hedge Lab'!K27</x:f>
        <x:v>0.2434014884926331</x:v>
      </x:c>
      <x:c r="G28" s="179" t="n">
        <x:f>'Hedge Lab'!L27</x:f>
        <x:v>0.07166215477827331</x:v>
      </x:c>
      <x:c r="H28" s="177" t="n">
        <x:f>'Hedge Lab'!M27</x:f>
        <x:v>4</x:v>
      </x:c>
      <x:c r="I28" s="179" t="n">
        <x:f>'Hedge Lab'!N27</x:f>
        <x:v>0.22606712065968015</x:v>
      </x:c>
      <x:c r="J28" s="214"/>
      <x:c r="K28" s="214"/>
      <x:c r="L28" s="214"/>
      <x:c r="M28" s="214"/>
      <x:c r="N28" s="214"/>
      <x:c r="O28" s="214"/>
      <x:c r="P28" s="214"/>
    </x:row>
    <x:row r="29">
      <x:c r="A29" s="214"/>
      <x:c r="B29" s="214"/>
      <x:c r="C29" s="214"/>
      <x:c r="D29" s="214"/>
      <x:c r="E29" s="214"/>
      <x:c r="F29" s="214"/>
      <x:c r="G29" s="214"/>
      <x:c r="H29" s="214"/>
      <x:c r="I29" s="214"/>
      <x:c r="J29" s="214"/>
      <x:c r="K29" s="214"/>
      <x:c r="L29" s="214"/>
      <x:c r="M29" s="214"/>
      <x:c r="N29" s="214"/>
      <x:c r="O29" s="214"/>
      <x:c r="P29" s="214"/>
    </x:row>
    <x:row r="30">
      <x:c r="A30" s="214"/>
      <x:c r="B30" s="214"/>
      <x:c r="C30" s="214"/>
      <x:c r="D30" s="214"/>
      <x:c r="E30" s="214"/>
      <x:c r="F30" s="214"/>
      <x:c r="G30" s="214"/>
      <x:c r="H30" s="214"/>
      <x:c r="I30" s="214"/>
      <x:c r="J30" s="214"/>
      <x:c r="K30" s="214"/>
      <x:c r="L30" s="214"/>
      <x:c r="M30" s="214"/>
      <x:c r="N30" s="214"/>
      <x:c r="O30" s="214"/>
      <x:c r="P30" s="214"/>
    </x:row>
    <x:row r="31">
      <x:c r="A31" s="216" t="str">
        <x:v>QQQ hedge payoff illustration</x:v>
      </x:c>
      <x:c r="B31" s="217"/>
      <x:c r="C31" s="217"/>
      <x:c r="D31" s="218"/>
      <x:c r="E31" s="214"/>
      <x:c r="F31" s="214"/>
      <x:c r="G31" s="214"/>
      <x:c r="H31" s="214"/>
      <x:c r="I31" s="214"/>
      <x:c r="J31" s="214"/>
      <x:c r="K31" s="214"/>
      <x:c r="L31" s="214"/>
      <x:c r="M31" s="214"/>
      <x:c r="N31" s="214"/>
      <x:c r="O31" s="214"/>
      <x:c r="P31" s="214"/>
    </x:row>
    <x:row r="32">
      <x:c r="A32" s="172" t="str">
        <x:v>QQQ shock</x:v>
      </x:c>
      <x:c r="B32" s="173" t="str">
        <x:v>Unhedged P&amp;L</x:v>
      </x:c>
      <x:c r="C32" s="173" t="str">
        <x:v>Hedge P&amp;L</x:v>
      </x:c>
      <x:c r="D32" s="174" t="str">
        <x:v>Hedged P&amp;L</x:v>
      </x:c>
      <x:c r="E32" s="214"/>
      <x:c r="F32" s="214"/>
      <x:c r="G32" s="214"/>
      <x:c r="H32" s="214"/>
      <x:c r="I32" s="214"/>
      <x:c r="J32" s="214"/>
      <x:c r="K32" s="214"/>
      <x:c r="L32" s="214"/>
      <x:c r="M32" s="214"/>
      <x:c r="N32" s="214"/>
      <x:c r="O32" s="214"/>
      <x:c r="P32" s="214"/>
    </x:row>
    <x:row r="33">
      <x:c r="A33" s="189" t="n">
        <x:v>-0.12</x:v>
      </x:c>
      <x:c r="B33" s="180" t="n">
        <x:f>'Portfolio'!$D$15*'Portfolio'!$D$30*A33</x:f>
        <x:v>-6081.783528835074</x:v>
      </x:c>
      <x:c r="C33" s="180" t="n">
        <x:f>-'Hedge Lab'!$J$22*A33</x:f>
        <x:v>3040.891764417537</x:v>
      </x:c>
      <x:c r="D33" s="180" t="n">
        <x:f>B33+C33</x:f>
        <x:v>-3040.891764417537</x:v>
      </x:c>
      <x:c r="E33" s="214"/>
      <x:c r="F33" s="214"/>
      <x:c r="G33" s="214"/>
      <x:c r="H33" s="214"/>
      <x:c r="I33" s="214"/>
      <x:c r="J33" s="214"/>
      <x:c r="K33" s="214"/>
      <x:c r="L33" s="214"/>
      <x:c r="M33" s="214"/>
      <x:c r="N33" s="214"/>
      <x:c r="O33" s="214"/>
      <x:c r="P33" s="214"/>
    </x:row>
    <x:row r="34">
      <x:c r="A34" s="189" t="n">
        <x:v>-0.08</x:v>
      </x:c>
      <x:c r="B34" s="180" t="n">
        <x:f>'Portfolio'!$D$15*'Portfolio'!$D$30*A34</x:f>
        <x:v>-4054.5223525567167</x:v>
      </x:c>
      <x:c r="C34" s="180" t="n">
        <x:f>-'Hedge Lab'!$J$22*A34</x:f>
        <x:v>2027.2611762783583</x:v>
      </x:c>
      <x:c r="D34" s="180" t="n">
        <x:f>B34+C34</x:f>
        <x:v>-2027.2611762783583</x:v>
      </x:c>
      <x:c r="E34" s="214"/>
      <x:c r="F34" s="214"/>
      <x:c r="G34" s="214"/>
      <x:c r="H34" s="214"/>
      <x:c r="I34" s="214"/>
      <x:c r="J34" s="214"/>
      <x:c r="K34" s="214"/>
      <x:c r="L34" s="214"/>
      <x:c r="M34" s="214"/>
      <x:c r="N34" s="214"/>
      <x:c r="O34" s="214"/>
      <x:c r="P34" s="214"/>
    </x:row>
    <x:row r="35">
      <x:c r="A35" s="189" t="n">
        <x:v>-0.04</x:v>
      </x:c>
      <x:c r="B35" s="180" t="n">
        <x:f>'Portfolio'!$D$15*'Portfolio'!$D$30*A35</x:f>
        <x:v>-2027.2611762783583</x:v>
      </x:c>
      <x:c r="C35" s="180" t="n">
        <x:f>-'Hedge Lab'!$J$22*A35</x:f>
        <x:v>1013.6305881391792</x:v>
      </x:c>
      <x:c r="D35" s="180" t="n">
        <x:f>B35+C35</x:f>
        <x:v>-1013.6305881391792</x:v>
      </x:c>
      <x:c r="E35" s="214"/>
      <x:c r="F35" s="214"/>
      <x:c r="G35" s="214"/>
      <x:c r="H35" s="214"/>
      <x:c r="I35" s="214"/>
      <x:c r="J35" s="214"/>
      <x:c r="K35" s="214"/>
      <x:c r="L35" s="214"/>
      <x:c r="M35" s="214"/>
      <x:c r="N35" s="214"/>
      <x:c r="O35" s="214"/>
      <x:c r="P35" s="214"/>
    </x:row>
    <x:row r="36">
      <x:c r="A36" s="189" t="n">
        <x:v>0</x:v>
      </x:c>
      <x:c r="B36" s="180" t="n">
        <x:f>'Portfolio'!$D$15*'Portfolio'!$D$30*A36</x:f>
        <x:v>0</x:v>
      </x:c>
      <x:c r="C36" s="180" t="n">
        <x:f>-'Hedge Lab'!$J$22*A36</x:f>
        <x:v>0</x:v>
      </x:c>
      <x:c r="D36" s="180" t="n">
        <x:f>B36+C36</x:f>
        <x:v>0</x:v>
      </x:c>
      <x:c r="E36" s="214"/>
      <x:c r="F36" s="214"/>
      <x:c r="G36" s="214"/>
      <x:c r="H36" s="214"/>
      <x:c r="I36" s="214"/>
      <x:c r="J36" s="214"/>
      <x:c r="K36" s="214"/>
      <x:c r="L36" s="214"/>
      <x:c r="M36" s="214"/>
      <x:c r="N36" s="214"/>
      <x:c r="O36" s="214"/>
      <x:c r="P36" s="214"/>
    </x:row>
    <x:row r="37">
      <x:c r="A37" s="189" t="n">
        <x:v>0.04</x:v>
      </x:c>
      <x:c r="B37" s="180" t="n">
        <x:f>'Portfolio'!$D$15*'Portfolio'!$D$30*A37</x:f>
        <x:v>2027.2611762783583</x:v>
      </x:c>
      <x:c r="C37" s="180" t="n">
        <x:f>-'Hedge Lab'!$J$22*A37</x:f>
        <x:v>-1013.6305881391792</x:v>
      </x:c>
      <x:c r="D37" s="180" t="n">
        <x:f>B37+C37</x:f>
        <x:v>1013.6305881391792</x:v>
      </x:c>
      <x:c r="E37" s="214"/>
      <x:c r="F37" s="214"/>
      <x:c r="G37" s="214"/>
      <x:c r="H37" s="214"/>
      <x:c r="I37" s="214"/>
      <x:c r="J37" s="214"/>
      <x:c r="K37" s="214"/>
      <x:c r="L37" s="214"/>
      <x:c r="M37" s="214"/>
      <x:c r="N37" s="214"/>
      <x:c r="O37" s="214"/>
      <x:c r="P37" s="214"/>
    </x:row>
    <x:row r="38">
      <x:c r="A38" s="189" t="n">
        <x:v>0.08</x:v>
      </x:c>
      <x:c r="B38" s="180" t="n">
        <x:f>'Portfolio'!$D$15*'Portfolio'!$D$30*A38</x:f>
        <x:v>4054.5223525567167</x:v>
      </x:c>
      <x:c r="C38" s="180" t="n">
        <x:f>-'Hedge Lab'!$J$22*A38</x:f>
        <x:v>-2027.2611762783583</x:v>
      </x:c>
      <x:c r="D38" s="180" t="n">
        <x:f>B38+C38</x:f>
        <x:v>2027.2611762783583</x:v>
      </x:c>
      <x:c r="E38" s="214"/>
      <x:c r="F38" s="214"/>
      <x:c r="G38" s="214"/>
      <x:c r="H38" s="214"/>
      <x:c r="I38" s="214"/>
      <x:c r="J38" s="214"/>
      <x:c r="K38" s="214"/>
      <x:c r="L38" s="214"/>
      <x:c r="M38" s="214"/>
      <x:c r="N38" s="214"/>
      <x:c r="O38" s="214"/>
      <x:c r="P38" s="214"/>
    </x:row>
    <x:row r="39">
      <x:c r="A39" s="189" t="n">
        <x:v>0.12</x:v>
      </x:c>
      <x:c r="B39" s="180" t="n">
        <x:f>'Portfolio'!$D$15*'Portfolio'!$D$30*A39</x:f>
        <x:v>6081.783528835074</x:v>
      </x:c>
      <x:c r="C39" s="180" t="n">
        <x:f>-'Hedge Lab'!$J$22*A39</x:f>
        <x:v>-3040.891764417537</x:v>
      </x:c>
      <x:c r="D39" s="180" t="n">
        <x:f>B39+C39</x:f>
        <x:v>3040.891764417537</x:v>
      </x:c>
      <x:c r="E39" s="214"/>
      <x:c r="F39" s="214"/>
      <x:c r="G39" s="214"/>
      <x:c r="H39" s="214"/>
      <x:c r="I39" s="214"/>
      <x:c r="J39" s="214"/>
      <x:c r="K39" s="214"/>
      <x:c r="L39" s="214"/>
      <x:c r="M39" s="214"/>
      <x:c r="N39" s="214"/>
      <x:c r="O39" s="214"/>
      <x:c r="P39" s="214"/>
    </x:row>
    <x:row r="40">
      <x:c r="A40" s="214"/>
      <x:c r="B40" s="214"/>
      <x:c r="C40" s="214"/>
      <x:c r="D40" s="214"/>
      <x:c r="E40" s="214"/>
      <x:c r="F40" s="214"/>
      <x:c r="G40" s="214"/>
      <x:c r="H40" s="214"/>
      <x:c r="I40" s="214"/>
      <x:c r="J40" s="214"/>
      <x:c r="K40" s="214"/>
      <x:c r="L40" s="214"/>
      <x:c r="M40" s="214"/>
      <x:c r="N40" s="214"/>
      <x:c r="O40" s="214"/>
      <x:c r="P40" s="214"/>
    </x:row>
    <x:row r="41">
      <x:c r="A41" s="214"/>
      <x:c r="B41" s="214"/>
      <x:c r="C41" s="214"/>
      <x:c r="D41" s="214"/>
      <x:c r="E41" s="214"/>
      <x:c r="F41" s="214"/>
      <x:c r="G41" s="214"/>
      <x:c r="H41" s="214"/>
      <x:c r="I41" s="214"/>
      <x:c r="J41" s="214"/>
      <x:c r="K41" s="214"/>
      <x:c r="L41" s="214"/>
      <x:c r="M41" s="214"/>
      <x:c r="N41" s="214"/>
      <x:c r="O41" s="214"/>
      <x:c r="P41" s="214"/>
    </x:row>
    <x:row r="42">
      <x:c r="A42" s="214"/>
      <x:c r="B42" s="214"/>
      <x:c r="C42" s="214"/>
      <x:c r="D42" s="214"/>
      <x:c r="E42" s="214"/>
      <x:c r="F42" s="214"/>
      <x:c r="G42" s="214"/>
      <x:c r="H42" s="214"/>
      <x:c r="I42" s="214"/>
      <x:c r="J42" s="214"/>
      <x:c r="K42" s="214"/>
      <x:c r="L42" s="214"/>
      <x:c r="M42" s="214"/>
      <x:c r="N42" s="214"/>
      <x:c r="O42" s="214"/>
      <x:c r="P42" s="214"/>
    </x:row>
    <x:row r="43">
      <x:c r="A43" s="216" t="str">
        <x:v>How to explain this project in an interview</x:v>
      </x:c>
      <x:c r="B43" s="217"/>
      <x:c r="C43" s="217"/>
      <x:c r="D43" s="217"/>
      <x:c r="E43" s="217"/>
      <x:c r="F43" s="217"/>
      <x:c r="G43" s="217"/>
      <x:c r="H43" s="217"/>
      <x:c r="I43" s="217"/>
      <x:c r="J43" s="217"/>
      <x:c r="K43" s="217"/>
      <x:c r="L43" s="217"/>
      <x:c r="M43" s="217"/>
      <x:c r="N43" s="217"/>
      <x:c r="O43" s="217"/>
      <x:c r="P43" s="218"/>
    </x:row>
    <x:row r="44" ht="22" customHeight="1">
      <x:c r="A44" s="227" t="str">
        <x:v>I built a historical hedge model for a concentrated long portfolio. I decomposed position risk, estimated factor and cross-asset sensitivities, compared liquid hedge instruments, and selected QQQ because it produced the strongest historical fit and lowest residual volatility. I then used a partial minimum-variance hedge to reduce systematic risk while retaining upside. The key limitation is basis risk: correlations and betas are sample-dependent, so I would monitor them and resize after material portfolio or market changes.</x:v>
      </x:c>
      <x:c r="B44" s="227"/>
      <x:c r="C44" s="227"/>
      <x:c r="D44" s="227"/>
      <x:c r="E44" s="227"/>
      <x:c r="F44" s="227"/>
      <x:c r="G44" s="227"/>
      <x:c r="H44" s="227"/>
      <x:c r="I44" s="227"/>
      <x:c r="J44" s="227"/>
      <x:c r="K44" s="227"/>
      <x:c r="L44" s="227"/>
      <x:c r="M44" s="227"/>
      <x:c r="N44" s="227"/>
      <x:c r="O44" s="227"/>
      <x:c r="P44" s="227"/>
    </x:row>
    <x:row r="45" ht="22" customHeight="1">
      <x:c r="A45" s="227"/>
      <x:c r="B45" s="227"/>
      <x:c r="C45" s="227"/>
      <x:c r="D45" s="227"/>
      <x:c r="E45" s="227"/>
      <x:c r="F45" s="227"/>
      <x:c r="G45" s="227"/>
      <x:c r="H45" s="227"/>
      <x:c r="I45" s="227"/>
      <x:c r="J45" s="227"/>
      <x:c r="K45" s="227"/>
      <x:c r="L45" s="227"/>
      <x:c r="M45" s="227"/>
      <x:c r="N45" s="227"/>
      <x:c r="O45" s="227"/>
      <x:c r="P45" s="227"/>
    </x:row>
    <x:row r="46" ht="22" customHeight="1">
      <x:c r="A46" s="227"/>
      <x:c r="B46" s="227"/>
      <x:c r="C46" s="227"/>
      <x:c r="D46" s="227"/>
      <x:c r="E46" s="227"/>
      <x:c r="F46" s="227"/>
      <x:c r="G46" s="227"/>
      <x:c r="H46" s="227"/>
      <x:c r="I46" s="227"/>
      <x:c r="J46" s="227"/>
      <x:c r="K46" s="227"/>
      <x:c r="L46" s="227"/>
      <x:c r="M46" s="227"/>
      <x:c r="N46" s="227"/>
      <x:c r="O46" s="227"/>
      <x:c r="P46" s="227"/>
    </x:row>
    <x:row r="47" ht="22" customHeight="1">
      <x:c r="A47" s="227"/>
      <x:c r="B47" s="227"/>
      <x:c r="C47" s="227"/>
      <x:c r="D47" s="227"/>
      <x:c r="E47" s="227"/>
      <x:c r="F47" s="227"/>
      <x:c r="G47" s="227"/>
      <x:c r="H47" s="227"/>
      <x:c r="I47" s="227"/>
      <x:c r="J47" s="227"/>
      <x:c r="K47" s="227"/>
      <x:c r="L47" s="227"/>
      <x:c r="M47" s="227"/>
      <x:c r="N47" s="227"/>
      <x:c r="O47" s="227"/>
      <x:c r="P47" s="227"/>
    </x:row>
    <x:row r="48">
      <x:c r="A48" s="214"/>
      <x:c r="B48" s="214"/>
      <x:c r="C48" s="214"/>
      <x:c r="D48" s="214"/>
      <x:c r="E48" s="214"/>
      <x:c r="F48" s="214"/>
      <x:c r="G48" s="214"/>
      <x:c r="H48" s="214"/>
      <x:c r="I48" s="214"/>
      <x:c r="J48" s="214"/>
      <x:c r="K48" s="214"/>
      <x:c r="L48" s="214"/>
      <x:c r="M48" s="214"/>
      <x:c r="N48" s="214"/>
      <x:c r="O48" s="214"/>
      <x:c r="P48" s="214"/>
    </x:row>
    <x:row r="49">
      <x:c r="A49" s="214"/>
      <x:c r="B49" s="214"/>
      <x:c r="C49" s="214"/>
      <x:c r="D49" s="214"/>
      <x:c r="E49" s="214"/>
      <x:c r="F49" s="214"/>
      <x:c r="G49" s="214"/>
      <x:c r="H49" s="214"/>
      <x:c r="I49" s="214"/>
      <x:c r="J49" s="214"/>
      <x:c r="K49" s="214"/>
      <x:c r="L49" s="214"/>
      <x:c r="M49" s="214"/>
      <x:c r="N49" s="214"/>
      <x:c r="O49" s="214"/>
      <x:c r="P49" s="214"/>
    </x:row>
    <x:row r="50">
      <x:c r="A50" s="214"/>
      <x:c r="B50" s="214"/>
      <x:c r="C50" s="214"/>
      <x:c r="D50" s="214"/>
      <x:c r="E50" s="214"/>
      <x:c r="F50" s="214"/>
      <x:c r="G50" s="214"/>
      <x:c r="H50" s="214"/>
      <x:c r="I50" s="214"/>
      <x:c r="J50" s="214"/>
      <x:c r="K50" s="214"/>
      <x:c r="L50" s="214"/>
      <x:c r="M50" s="214"/>
      <x:c r="N50" s="214"/>
      <x:c r="O50" s="214"/>
      <x:c r="P50" s="214"/>
    </x:row>
    <x:row r="51">
      <x:c r="A51" s="214"/>
      <x:c r="B51" s="214"/>
      <x:c r="C51" s="214"/>
      <x:c r="D51" s="214"/>
      <x:c r="E51" s="214"/>
      <x:c r="F51" s="214"/>
      <x:c r="G51" s="214"/>
      <x:c r="H51" s="214"/>
      <x:c r="I51" s="214"/>
      <x:c r="J51" s="214"/>
      <x:c r="K51" s="214"/>
      <x:c r="L51" s="214"/>
      <x:c r="M51" s="214"/>
      <x:c r="N51" s="214"/>
      <x:c r="O51" s="214"/>
      <x:c r="P51" s="214"/>
    </x:row>
    <x:row r="52">
      <x:c r="A52" s="214"/>
      <x:c r="B52" s="214"/>
      <x:c r="C52" s="214"/>
      <x:c r="D52" s="214"/>
      <x:c r="E52" s="214"/>
      <x:c r="F52" s="214"/>
      <x:c r="G52" s="214"/>
      <x:c r="H52" s="214"/>
      <x:c r="I52" s="214"/>
      <x:c r="J52" s="214"/>
      <x:c r="K52" s="214"/>
      <x:c r="L52" s="214"/>
      <x:c r="M52" s="214"/>
      <x:c r="N52" s="214"/>
      <x:c r="O52" s="214"/>
      <x:c r="P52" s="214"/>
    </x:row>
    <x:row r="53">
      <x:c r="A53" s="214"/>
      <x:c r="B53" s="214"/>
      <x:c r="C53" s="214"/>
      <x:c r="D53" s="214"/>
      <x:c r="E53" s="214"/>
      <x:c r="F53" s="214"/>
      <x:c r="G53" s="214"/>
      <x:c r="H53" s="214"/>
      <x:c r="I53" s="214"/>
      <x:c r="J53" s="214"/>
      <x:c r="K53" s="214"/>
      <x:c r="L53" s="214"/>
      <x:c r="M53" s="214"/>
      <x:c r="N53" s="214"/>
      <x:c r="O53" s="214"/>
      <x:c r="P53" s="214"/>
    </x:row>
    <x:row r="54">
      <x:c r="A54" s="214"/>
      <x:c r="B54" s="214"/>
      <x:c r="C54" s="214"/>
      <x:c r="D54" s="214"/>
      <x:c r="E54" s="214"/>
      <x:c r="F54" s="214"/>
      <x:c r="G54" s="214"/>
      <x:c r="H54" s="214"/>
      <x:c r="I54" s="214"/>
      <x:c r="J54" s="214"/>
      <x:c r="K54" s="214"/>
      <x:c r="L54" s="214"/>
      <x:c r="M54" s="214"/>
      <x:c r="N54" s="214"/>
      <x:c r="O54" s="214"/>
      <x:c r="P54" s="214"/>
    </x:row>
    <x:row r="55">
      <x:c r="A55" s="214"/>
      <x:c r="B55" s="214"/>
      <x:c r="C55" s="214"/>
      <x:c r="D55" s="214"/>
      <x:c r="E55" s="214"/>
      <x:c r="F55" s="214"/>
      <x:c r="G55" s="214"/>
      <x:c r="H55" s="214"/>
      <x:c r="I55" s="214"/>
      <x:c r="J55" s="214"/>
      <x:c r="K55" s="214"/>
      <x:c r="L55" s="214"/>
      <x:c r="M55" s="214"/>
      <x:c r="N55" s="214"/>
      <x:c r="O55" s="214"/>
      <x:c r="P55" s="214"/>
    </x:row>
    <x:row r="56">
      <x:c r="A56" s="214"/>
      <x:c r="B56" s="214"/>
      <x:c r="C56" s="214"/>
      <x:c r="D56" s="214"/>
      <x:c r="E56" s="214"/>
      <x:c r="F56" s="214"/>
      <x:c r="G56" s="214"/>
      <x:c r="H56" s="214"/>
      <x:c r="I56" s="214"/>
      <x:c r="J56" s="214"/>
      <x:c r="K56" s="214"/>
      <x:c r="L56" s="214"/>
      <x:c r="M56" s="214"/>
      <x:c r="N56" s="214"/>
      <x:c r="O56" s="214"/>
      <x:c r="P56" s="214"/>
    </x:row>
    <x:row r="57">
      <x:c r="A57" s="214"/>
      <x:c r="B57" s="214"/>
      <x:c r="C57" s="214"/>
      <x:c r="D57" s="214"/>
      <x:c r="E57" s="214"/>
      <x:c r="F57" s="214"/>
      <x:c r="G57" s="214"/>
      <x:c r="H57" s="214"/>
      <x:c r="I57" s="214"/>
      <x:c r="J57" s="214"/>
      <x:c r="K57" s="214"/>
      <x:c r="L57" s="214"/>
      <x:c r="M57" s="214"/>
      <x:c r="N57" s="214"/>
      <x:c r="O57" s="214"/>
      <x:c r="P57" s="214"/>
    </x:row>
    <x:row r="58">
      <x:c r="A58" s="214"/>
      <x:c r="B58" s="214"/>
      <x:c r="C58" s="214"/>
      <x:c r="D58" s="214"/>
      <x:c r="E58" s="214"/>
      <x:c r="F58" s="214"/>
      <x:c r="G58" s="214"/>
      <x:c r="H58" s="214"/>
      <x:c r="I58" s="214"/>
      <x:c r="J58" s="214"/>
      <x:c r="K58" s="214"/>
      <x:c r="L58" s="214"/>
      <x:c r="M58" s="214"/>
      <x:c r="N58" s="214"/>
      <x:c r="O58" s="214"/>
      <x:c r="P58" s="214"/>
    </x:row>
    <x:row r="59">
      <x:c r="A59" s="214"/>
      <x:c r="B59" s="214"/>
      <x:c r="C59" s="214"/>
      <x:c r="D59" s="214"/>
      <x:c r="E59" s="214"/>
      <x:c r="F59" s="214"/>
      <x:c r="G59" s="214"/>
      <x:c r="H59" s="214"/>
      <x:c r="I59" s="214"/>
      <x:c r="J59" s="214"/>
      <x:c r="K59" s="214"/>
      <x:c r="L59" s="214"/>
      <x:c r="M59" s="214"/>
      <x:c r="N59" s="214"/>
      <x:c r="O59" s="214"/>
      <x:c r="P59" s="214"/>
    </x:row>
    <x:row r="60">
      <x:c r="A60" s="214"/>
      <x:c r="B60" s="214"/>
      <x:c r="C60" s="214"/>
      <x:c r="D60" s="214"/>
      <x:c r="E60" s="214"/>
      <x:c r="F60" s="214"/>
      <x:c r="G60" s="214"/>
      <x:c r="H60" s="214"/>
      <x:c r="I60" s="214"/>
      <x:c r="J60" s="214"/>
      <x:c r="K60" s="214"/>
      <x:c r="L60" s="214"/>
      <x:c r="M60" s="214"/>
      <x:c r="N60" s="214"/>
      <x:c r="O60" s="214"/>
      <x:c r="P60" s="214"/>
    </x:row>
  </x:sheetData>
  <x:mergeCells>
    <x:mergeCell ref="B12:H12"/>
    <x:mergeCell ref="B13:H13"/>
    <x:mergeCell ref="B14:H14"/>
    <x:mergeCell ref="B15:H15"/>
    <x:mergeCell ref="B16:H16"/>
    <x:mergeCell ref="B17:H17"/>
    <x:mergeCell ref="K12:L12"/>
    <x:mergeCell ref="M12:P12"/>
    <x:mergeCell ref="K13:L13"/>
    <x:mergeCell ref="M13:P13"/>
    <x:mergeCell ref="K14:L14"/>
    <x:mergeCell ref="M14:P14"/>
    <x:mergeCell ref="K15:L15"/>
    <x:mergeCell ref="M15:P15"/>
    <x:mergeCell ref="K16:L16"/>
    <x:mergeCell ref="M16:P16"/>
    <x:mergeCell ref="K17:L17"/>
    <x:mergeCell ref="M17:P17"/>
    <x:mergeCell ref="A44:P44"/>
    <x:mergeCell ref="A45:P45"/>
    <x:mergeCell ref="A46:P46"/>
    <x:mergeCell ref="A47:P47"/>
  </x:mergeCells>
  <x:pageMargins left="0.7" right="0.7" top="0.75" bottom="0.75" header="0.3" footer="0.3"/>
  <x:drawing xmlns:r="http://schemas.openxmlformats.org/officeDocument/2006/relationships" r:id="R36f88bc77f044b4c"/>
</x:worksheet>
</file>

<file path=xl/worksheets/sheet9.xml><?xml version="1.0" encoding="utf-8"?>
<x:worksheet xmlns:x="http://schemas.openxmlformats.org/spreadsheetml/2006/main">
  <x:sheetPr>
    <x:tabColor rgb="FFED7D31"/>
  </x:sheetPr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3" hidden="0" customWidth="1"/>
    <x:col min="8" max="8" width="15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3" hidden="0" customWidth="1"/>
    <x:col min="14" max="14" width="14" hidden="0" customWidth="1"/>
  </x:cols>
  <x:sheetData>
    <x:row r="1">
      <x:c r="A1" s="214"/>
      <x:c r="B1" s="214"/>
      <x:c r="C1" s="214"/>
      <x:c r="D1" s="214"/>
      <x:c r="E1" s="214"/>
      <x:c r="F1" s="214"/>
      <x:c r="G1" s="214"/>
      <x:c r="H1" s="214"/>
      <x:c r="I1" s="214"/>
      <x:c r="J1" s="214"/>
      <x:c r="K1" s="214"/>
      <x:c r="L1" s="214"/>
      <x:c r="M1" s="214"/>
      <x:c r="N1" s="214"/>
      <x:c r="O1" s="214"/>
      <x:c r="P1" s="214"/>
    </x:row>
    <x:row r="2">
      <x:c r="A2" s="209" t="str">
        <x:v>Hedge Construction Lab</x:v>
      </x:c>
      <x:c r="B2" s="214"/>
      <x:c r="C2" s="214"/>
      <x:c r="D2" s="214"/>
      <x:c r="E2" s="214"/>
      <x:c r="F2" s="214"/>
      <x:c r="G2" s="214"/>
      <x:c r="H2" s="214"/>
      <x:c r="I2" s="214"/>
      <x:c r="J2" s="214"/>
      <x:c r="K2" s="214"/>
      <x:c r="L2" s="214"/>
      <x:c r="M2" s="214"/>
      <x:c r="N2" s="214"/>
      <x:c r="O2" s="214"/>
      <x:c r="P2" s="214"/>
    </x:row>
    <x:row r="3">
      <x:c r="A3" s="130" t="str">
        <x:v>Translate historical co-movement into hedge sizing, basis-risk diagnostics, and scenario P&amp;L. Yellow cells are editable.</x:v>
      </x:c>
      <x:c r="B3" s="214"/>
      <x:c r="C3" s="214"/>
      <x:c r="D3" s="214"/>
      <x:c r="E3" s="214"/>
      <x:c r="F3" s="214"/>
      <x:c r="G3" s="214"/>
      <x:c r="H3" s="214"/>
      <x:c r="I3" s="214"/>
      <x:c r="J3" s="214"/>
      <x:c r="K3" s="214"/>
      <x:c r="L3" s="214"/>
      <x:c r="M3" s="214"/>
      <x:c r="N3" s="214"/>
      <x:c r="O3" s="214"/>
      <x:c r="P3" s="214"/>
    </x:row>
    <x:row r="4">
      <x:c r="A4" s="215"/>
      <x:c r="B4" s="215"/>
      <x:c r="C4" s="215"/>
      <x:c r="D4" s="215"/>
      <x:c r="E4" s="215"/>
      <x:c r="F4" s="215"/>
      <x:c r="G4" s="215"/>
      <x:c r="H4" s="215"/>
      <x:c r="I4" s="215"/>
      <x:c r="J4" s="215"/>
      <x:c r="K4" s="215"/>
      <x:c r="L4" s="215"/>
      <x:c r="M4" s="215"/>
      <x:c r="N4" s="215"/>
      <x:c r="O4" s="214"/>
      <x:c r="P4" s="214"/>
    </x:row>
    <x:row r="5">
      <x:c r="A5" s="216" t="str">
        <x:v>Active hedge controls and outputs</x:v>
      </x:c>
      <x:c r="B5" s="217"/>
      <x:c r="C5" s="217"/>
      <x:c r="D5" s="218"/>
      <x:c r="E5" s="214"/>
      <x:c r="F5" s="214"/>
      <x:c r="G5" s="214"/>
      <x:c r="H5" s="214"/>
      <x:c r="I5" s="214"/>
      <x:c r="J5" s="214"/>
      <x:c r="K5" s="214"/>
      <x:c r="L5" s="214"/>
      <x:c r="M5" s="214"/>
      <x:c r="N5" s="214"/>
      <x:c r="O5" s="214"/>
      <x:c r="P5" s="214"/>
    </x:row>
    <x:row r="6">
      <x:c r="A6" s="200" t="str">
        <x:v>Selected instrument</x:v>
      </x:c>
      <x:c r="B6" s="219" t="str">
        <x:v>QQQ</x:v>
      </x:c>
      <x:c r="C6" s="214"/>
      <x:c r="D6" s="209" t="str">
        <x:v>Interpretation</x:v>
      </x:c>
      <x:c r="E6" s="214"/>
      <x:c r="F6" s="214"/>
      <x:c r="G6" s="214"/>
      <x:c r="H6" s="214"/>
      <x:c r="I6" s="214"/>
      <x:c r="J6" s="214"/>
      <x:c r="K6" s="214"/>
      <x:c r="L6" s="214"/>
      <x:c r="M6" s="214"/>
      <x:c r="N6" s="214"/>
      <x:c r="O6" s="214"/>
      <x:c r="P6" s="214"/>
    </x:row>
    <x:row r="7" ht="24" customHeight="1">
      <x:c r="A7" s="200" t="str">
        <x:v>Hedge strength (% of minimum-variance ratio)</x:v>
      </x:c>
      <x:c r="B7" s="220" t="n">
        <x:v>0.5</x:v>
      </x:c>
      <x:c r="C7" s="214"/>
      <x:c r="D7" s="162" t="str">
        <x:v>The model sizes the hedge from 2026 YTD daily returns. A 50% setting keeps half of the historical minimum-variance hedge, preserving upside while reducing systematic risk.</x:v>
      </x:c>
      <x:c r="E7" s="162"/>
      <x:c r="F7" s="162"/>
      <x:c r="G7" s="214"/>
      <x:c r="H7" s="214"/>
      <x:c r="I7" s="214"/>
      <x:c r="J7" s="214"/>
      <x:c r="K7" s="214"/>
      <x:c r="L7" s="214"/>
      <x:c r="M7" s="214"/>
      <x:c r="N7" s="214"/>
      <x:c r="O7" s="214"/>
      <x:c r="P7" s="214"/>
    </x:row>
    <x:row r="8">
      <x:c r="A8" s="200" t="str">
        <x:v>Transaction cost (bps)</x:v>
      </x:c>
      <x:c r="B8" s="221" t="n">
        <x:v>2</x:v>
      </x:c>
      <x:c r="C8" s="214"/>
      <x:c r="D8" s="162"/>
      <x:c r="E8" s="162"/>
      <x:c r="F8" s="162"/>
      <x:c r="G8" s="214"/>
      <x:c r="H8" s="214"/>
      <x:c r="I8" s="214"/>
      <x:c r="J8" s="214"/>
      <x:c r="K8" s="214"/>
      <x:c r="L8" s="214"/>
      <x:c r="M8" s="214"/>
      <x:c r="N8" s="214"/>
      <x:c r="O8" s="214"/>
      <x:c r="P8" s="214"/>
    </x:row>
    <x:row r="9">
      <x:c r="A9" s="200" t="str">
        <x:v>Minimum-variance hedge ratio</x:v>
      </x:c>
      <x:c r="B9" s="212" t="n">
        <x:f>INDEX($F$21:$F$27,MATCH(B6,$A$21:$A$27,0))</x:f>
        <x:v>1.0136305881391792</x:v>
      </x:c>
      <x:c r="C9" s="214"/>
      <x:c r="D9" s="162"/>
      <x:c r="E9" s="162"/>
      <x:c r="F9" s="162"/>
      <x:c r="G9" s="214"/>
      <x:c r="H9" s="214"/>
      <x:c r="I9" s="214"/>
      <x:c r="J9" s="214"/>
      <x:c r="K9" s="214"/>
      <x:c r="L9" s="214"/>
      <x:c r="M9" s="214"/>
      <x:c r="N9" s="214"/>
      <x:c r="O9" s="214"/>
      <x:c r="P9" s="214"/>
    </x:row>
    <x:row r="10">
      <x:c r="A10" s="200" t="str">
        <x:v>Selected hedge notional</x:v>
      </x:c>
      <x:c r="B10" s="210" t="n">
        <x:f>INDEX($J$21:$J$27,MATCH(B6,$A$21:$A$27,0))</x:f>
        <x:v>25340.76470347948</x:v>
      </x:c>
      <x:c r="C10" s="214"/>
      <x:c r="D10" s="162"/>
      <x:c r="E10" s="162"/>
      <x:c r="F10" s="162"/>
      <x:c r="G10" s="214"/>
      <x:c r="H10" s="214"/>
      <x:c r="I10" s="214"/>
      <x:c r="J10" s="214"/>
      <x:c r="K10" s="214"/>
      <x:c r="L10" s="214"/>
      <x:c r="M10" s="214"/>
      <x:c r="N10" s="214"/>
      <x:c r="O10" s="214"/>
      <x:c r="P10" s="214"/>
    </x:row>
    <x:row r="11">
      <x:c r="A11" s="200" t="str">
        <x:v>Estimated beta after hedge</x:v>
      </x:c>
      <x:c r="B11" s="212" t="n">
        <x:f>'Portfolio'!$G$15-INDEX($E$21:$E$27,MATCH(B6,$A$21:$A$27,0))*B9*B7</x:f>
        <x:v>0.7357176603110515</x:v>
      </x:c>
      <x:c r="C11" s="214"/>
      <x:c r="D11" s="214"/>
      <x:c r="E11" s="214"/>
      <x:c r="F11" s="214"/>
      <x:c r="G11" s="214"/>
      <x:c r="H11" s="214"/>
      <x:c r="I11" s="214"/>
      <x:c r="J11" s="214"/>
      <x:c r="K11" s="214"/>
      <x:c r="L11" s="214"/>
      <x:c r="M11" s="214"/>
      <x:c r="N11" s="214"/>
      <x:c r="O11" s="214"/>
      <x:c r="P11" s="214"/>
    </x:row>
    <x:row r="12">
      <x:c r="A12" s="200" t="str">
        <x:v>Estimated annualized vol after hedge</x:v>
      </x:c>
      <x:c r="B12" s="213" t="n">
        <x:f>INDEX($K$21:$K$27,MATCH(B6,$A$21:$A$27,0))</x:f>
        <x:v>0.17508586366431023</x:v>
      </x:c>
      <x:c r="C12" s="214"/>
      <x:c r="D12" s="166" t="str">
        <x:v>Basis-risk warning: correlation, beta, and the minimum-variance ratio can change quickly. The estimated beta after hedge is a historical approximation, especially for rates, credit, FX, and commodities.</x:v>
      </x:c>
      <x:c r="E12" s="166"/>
      <x:c r="F12" s="166"/>
      <x:c r="G12" s="214"/>
      <x:c r="H12" s="214"/>
      <x:c r="I12" s="214"/>
      <x:c r="J12" s="214"/>
      <x:c r="K12" s="214"/>
      <x:c r="L12" s="214"/>
      <x:c r="M12" s="214"/>
      <x:c r="N12" s="214"/>
      <x:c r="O12" s="214"/>
      <x:c r="P12" s="214"/>
    </x:row>
    <x:row r="13" ht="22" customHeight="1">
      <x:c r="A13" s="200" t="str">
        <x:v>Historical fit (R²)</x:v>
      </x:c>
      <x:c r="B13" s="213" t="n">
        <x:f>INDEX($D$21:$D$27,MATCH(B6,$A$21:$A$27,0))</x:f>
        <x:v>0.7006676378902447</x:v>
      </x:c>
      <x:c r="C13" s="214"/>
      <x:c r="D13" s="166"/>
      <x:c r="E13" s="166"/>
      <x:c r="F13" s="166"/>
      <x:c r="G13" s="214"/>
      <x:c r="H13" s="214"/>
      <x:c r="I13" s="214"/>
      <x:c r="J13" s="214"/>
      <x:c r="K13" s="214"/>
      <x:c r="L13" s="214"/>
      <x:c r="M13" s="214"/>
      <x:c r="N13" s="214"/>
      <x:c r="O13" s="214"/>
      <x:c r="P13" s="214"/>
    </x:row>
    <x:row r="14">
      <x:c r="A14" s="200" t="str">
        <x:v>Estimated 1-day 95% VaR ($)</x:v>
      </x:c>
      <x:c r="B14" s="210" t="n">
        <x:f>B12/SQRT(252)*1.645*'Portfolio'!$D$15</x:f>
        <x:v>907.165904455003</x:v>
      </x:c>
      <x:c r="C14" s="214"/>
      <x:c r="D14" s="166"/>
      <x:c r="E14" s="166"/>
      <x:c r="F14" s="166"/>
      <x:c r="G14" s="214"/>
      <x:c r="H14" s="214"/>
      <x:c r="I14" s="214"/>
      <x:c r="J14" s="214"/>
      <x:c r="K14" s="214"/>
      <x:c r="L14" s="214"/>
      <x:c r="M14" s="214"/>
      <x:c r="N14" s="214"/>
      <x:c r="O14" s="214"/>
      <x:c r="P14" s="214"/>
    </x:row>
    <x:row r="15">
      <x:c r="A15" s="200" t="str">
        <x:v>Estimated implementation cost ($)</x:v>
      </x:c>
      <x:c r="B15" s="210" t="n">
        <x:f>B10*B8/10000</x:f>
        <x:v>5.068152940695896</x:v>
      </x:c>
      <x:c r="C15" s="214"/>
      <x:c r="D15" s="166"/>
      <x:c r="E15" s="166"/>
      <x:c r="F15" s="166"/>
      <x:c r="G15" s="214"/>
      <x:c r="H15" s="214"/>
      <x:c r="I15" s="214"/>
      <x:c r="J15" s="214"/>
      <x:c r="K15" s="214"/>
      <x:c r="L15" s="214"/>
      <x:c r="M15" s="214"/>
      <x:c r="N15" s="214"/>
      <x:c r="O15" s="214"/>
      <x:c r="P15" s="214"/>
    </x:row>
    <x:row r="16">
      <x:c r="A16" s="200" t="str">
        <x:v>Highest historical hedge score</x:v>
      </x:c>
      <x:c r="B16" s="209" t="str">
        <x:f>INDEX($A$21:$A$27,MATCH(MAX($N$21:$N$27),$N$21:$N$27,0))</x:f>
        <x:v>QQQ</x:v>
      </x:c>
      <x:c r="C16" s="214"/>
      <x:c r="D16" s="166"/>
      <x:c r="E16" s="166"/>
      <x:c r="F16" s="166"/>
      <x:c r="G16" s="214"/>
      <x:c r="H16" s="214"/>
      <x:c r="I16" s="214"/>
      <x:c r="J16" s="214"/>
      <x:c r="K16" s="214"/>
      <x:c r="L16" s="214"/>
      <x:c r="M16" s="214"/>
      <x:c r="N16" s="214"/>
      <x:c r="O16" s="214"/>
      <x:c r="P16" s="214"/>
    </x:row>
    <x:row r="17">
      <x:c r="A17" s="214"/>
      <x:c r="B17" s="214"/>
      <x:c r="C17" s="214"/>
      <x:c r="D17" s="214"/>
      <x:c r="E17" s="214"/>
      <x:c r="F17" s="214"/>
      <x:c r="G17" s="214"/>
      <x:c r="H17" s="214"/>
      <x:c r="I17" s="214"/>
      <x:c r="J17" s="214"/>
      <x:c r="K17" s="214"/>
      <x:c r="L17" s="214"/>
      <x:c r="M17" s="214"/>
      <x:c r="N17" s="214"/>
      <x:c r="O17" s="214"/>
      <x:c r="P17" s="214"/>
    </x:row>
    <x:row r="18">
      <x:c r="A18" s="214"/>
      <x:c r="B18" s="214"/>
      <x:c r="C18" s="214"/>
      <x:c r="D18" s="214"/>
      <x:c r="E18" s="214"/>
      <x:c r="F18" s="214"/>
      <x:c r="G18" s="214"/>
      <x:c r="H18" s="214"/>
      <x:c r="I18" s="214"/>
      <x:c r="J18" s="214"/>
      <x:c r="K18" s="214"/>
      <x:c r="L18" s="214"/>
      <x:c r="M18" s="214"/>
      <x:c r="N18" s="214"/>
      <x:c r="O18" s="214"/>
      <x:c r="P18" s="214"/>
    </x:row>
    <x:row r="19">
      <x:c r="A19" s="216" t="str">
        <x:v>Candidate hedge comparison</x:v>
      </x:c>
      <x:c r="B19" s="217"/>
      <x:c r="C19" s="217"/>
      <x:c r="D19" s="217"/>
      <x:c r="E19" s="217"/>
      <x:c r="F19" s="217"/>
      <x:c r="G19" s="217"/>
      <x:c r="H19" s="217"/>
      <x:c r="I19" s="217"/>
      <x:c r="J19" s="217"/>
      <x:c r="K19" s="217"/>
      <x:c r="L19" s="217"/>
      <x:c r="M19" s="217"/>
      <x:c r="N19" s="218"/>
      <x:c r="O19" s="214"/>
      <x:c r="P19" s="214"/>
    </x:row>
    <x:row r="20" ht="34" customHeight="1">
      <x:c r="A20" s="172" t="str">
        <x:v>Instrument</x:v>
      </x:c>
      <x:c r="B20" s="173" t="str">
        <x:v>Asset class</x:v>
      </x:c>
      <x:c r="C20" s="173" t="str">
        <x:v>Correlation</x:v>
      </x:c>
      <x:c r="D20" s="173" t="str">
        <x:v>R²</x:v>
      </x:c>
      <x:c r="E20" s="173" t="str">
        <x:v>Beta vs SPY</x:v>
      </x:c>
      <x:c r="F20" s="173" t="str">
        <x:v>Min-var ratio</x:v>
      </x:c>
      <x:c r="G20" s="173" t="str">
        <x:v>Direction</x:v>
      </x:c>
      <x:c r="H20" s="173" t="str">
        <x:v>Full notional</x:v>
      </x:c>
      <x:c r="I20" s="173" t="str">
        <x:v>Residual vol (full)</x:v>
      </x:c>
      <x:c r="J20" s="173" t="str">
        <x:v>Selected notional</x:v>
      </x:c>
      <x:c r="K20" s="173" t="str">
        <x:v>Residual vol (selected)</x:v>
      </x:c>
      <x:c r="L20" s="173" t="str">
        <x:v>Variance reduction</x:v>
      </x:c>
      <x:c r="M20" s="173" t="str">
        <x:v>Liquidity (1–5)</x:v>
      </x:c>
      <x:c r="N20" s="174" t="str">
        <x:v>Hedge score</x:v>
      </x:c>
      <x:c r="O20" s="214"/>
      <x:c r="P20" s="214"/>
    </x:row>
    <x:row r="21">
      <x:c r="A21" s="177" t="str">
        <x:v>SPY</x:v>
      </x:c>
      <x:c r="B21" s="177" t="str">
        <x:f>'Portfolio'!B29</x:f>
        <x:v>Equity index</x:v>
      </x:c>
      <x:c r="C21" s="178" t="n">
        <x:f>'Portfolio'!C29</x:f>
        <x:v>0.7717838774976222</x:v>
      </x:c>
      <x:c r="D21" s="179" t="n">
        <x:f>C21^2</x:f>
        <x:v>0.5956503535652647</x:v>
      </x:c>
      <x:c r="E21" s="178" t="n">
        <x:f>COVAR('Daily Analysis'!$AE$4:$AE$182,'Daily Analysis'!$AE$4:$AE$182)/VAR('Daily Analysis'!$AE$4:$AE$182)</x:f>
        <x:v>0.9944134078212292</x:v>
      </x:c>
      <x:c r="F21" s="178" t="n">
        <x:f>'Portfolio'!D29</x:f>
        <x:v>1.4628189545064774</x:v>
      </x:c>
      <x:c r="G21" s="177" t="str">
        <x:f>'Portfolio'!E29</x:f>
        <x:v>Short</x:v>
      </x:c>
      <x:c r="H21" s="180" t="n">
        <x:f>'Portfolio'!F29</x:f>
        <x:v>73140.94772532387</x:v>
      </x:c>
      <x:c r="I21" s="179" t="n">
        <x:f>'Portfolio'!G29</x:f>
        <x:v>0.16195110299430823</x:v>
      </x:c>
      <x:c r="J21" s="180" t="n">
        <x:f>ABS(F21*$B$7)*'Portfolio'!$D$15</x:f>
        <x:v>36570.47386266194</x:v>
      </x:c>
      <x:c r="K21" s="179" t="n">
        <x:f>SQRT((VAR('Daily Analysis'!$B$4:$B$182)+(F21*$B$7)^2*VAR('Daily Analysis'!$AE$4:$AE$182)-2*(F21*$B$7)*COVAR('Daily Analysis'!$B$4:$B$182,'Daily Analysis'!$AE$4:$AE$182))*252)</x:f>
        <x:v>0.18874723173009245</x:v>
      </x:c>
      <x:c r="L21" s="179" t="n">
        <x:f>1-(K21/'Dashboard'!$C$6)^2</x:f>
        <x:v>0.44176022445527274</x:v>
      </x:c>
      <x:c r="M21" s="177" t="n">
        <x:v>5</x:v>
      </x:c>
      <x:c r="N21" s="179" t="n">
        <x:f>45%*L21+35%*D21+20%*(M21/5)</x:f>
        <x:v>0.6072697247527155</x:v>
      </x:c>
      <x:c r="O21" s="214"/>
      <x:c r="P21" s="214"/>
    </x:row>
    <x:row r="22">
      <x:c r="A22" s="185" t="str">
        <x:v>QQQ</x:v>
      </x:c>
      <x:c r="B22" s="185" t="str">
        <x:f>'Portfolio'!B30</x:f>
        <x:v>Equity growth</x:v>
      </x:c>
      <x:c r="C22" s="186" t="n">
        <x:f>'Portfolio'!C30</x:f>
        <x:v>0.8370589213969616</x:v>
      </x:c>
      <x:c r="D22" s="187" t="n">
        <x:f>C22^2</x:f>
        <x:v>0.7006676378902447</x:v>
      </x:c>
      <x:c r="E22" s="186" t="n">
        <x:f>COVAR('Daily Analysis'!$AF$4:$AF$182,'Daily Analysis'!$AE$4:$AE$182)/VAR('Daily Analysis'!$AE$4:$AE$182)</x:f>
        <x:v>1.434647499204293</x:v>
      </x:c>
      <x:c r="F22" s="186" t="n">
        <x:f>'Portfolio'!D30</x:f>
        <x:v>1.0136305881391792</x:v>
      </x:c>
      <x:c r="G22" s="185" t="str">
        <x:f>'Portfolio'!E30</x:f>
        <x:v>Short</x:v>
      </x:c>
      <x:c r="H22" s="188" t="n">
        <x:f>'Portfolio'!F30</x:f>
        <x:v>50681.52940695896</x:v>
      </x:c>
      <x:c r="I22" s="187" t="n">
        <x:f>'Portfolio'!G30</x:f>
        <x:v>0.14000315229836308</x:v>
      </x:c>
      <x:c r="J22" s="188" t="n">
        <x:f>ABS(F22*$B$7)*'Portfolio'!$D$15</x:f>
        <x:v>25340.76470347948</x:v>
      </x:c>
      <x:c r="K22" s="187" t="n">
        <x:f>SQRT((VAR('Daily Analysis'!$B$4:$B$182)+(F22*$B$7)^2*VAR('Daily Analysis'!$AF$4:$AF$182)-2*(F22*$B$7)*COVAR('Daily Analysis'!$B$4:$B$182,'Daily Analysis'!$AF$4:$AF$182))*252)</x:f>
        <x:v>0.17508586366431023</x:v>
      </x:c>
      <x:c r="L22" s="187" t="n">
        <x:f>1-(K22/'Dashboard'!$C$6)^2</x:f>
        <x:v>0.5196456127831814</x:v>
      </x:c>
      <x:c r="M22" s="185" t="n">
        <x:v>5</x:v>
      </x:c>
      <x:c r="N22" s="187" t="n">
        <x:f>45%*L22+35%*D22+20%*(M22/5)</x:f>
        <x:v>0.6790741990140172</x:v>
      </x:c>
      <x:c r="O22" s="214"/>
      <x:c r="P22" s="214"/>
    </x:row>
    <x:row r="23">
      <x:c r="A23" s="177" t="str">
        <x:v>TLT</x:v>
      </x:c>
      <x:c r="B23" s="177" t="str">
        <x:f>'Portfolio'!B31</x:f>
        <x:v>Rates</x:v>
      </x:c>
      <x:c r="C23" s="178" t="n">
        <x:f>'Portfolio'!C31</x:f>
        <x:v>0.22776875362218543</x:v>
      </x:c>
      <x:c r="D23" s="179" t="n">
        <x:f>C23^2</x:f>
        <x:v>0.05187860512660381</x:v>
      </x:c>
      <x:c r="E23" s="178" t="n">
        <x:f>COVAR('Daily Analysis'!$AG$4:$AG$182,'Daily Analysis'!$AE$4:$AE$182)/VAR('Daily Analysis'!$AE$4:$AE$182)</x:f>
        <x:v>0.25066647218390586</x:v>
      </x:c>
      <x:c r="F23" s="178" t="n">
        <x:f>'Portfolio'!D31</x:f>
        <x:v>0.5978251269342779</x:v>
      </x:c>
      <x:c r="G23" s="177" t="str">
        <x:f>'Portfolio'!E31</x:f>
        <x:v>Short</x:v>
      </x:c>
      <x:c r="H23" s="180" t="n">
        <x:f>'Portfolio'!F31</x:f>
        <x:v>29891.256346713897</x:v>
      </x:c>
      <x:c r="I23" s="179" t="n">
        <x:f>'Portfolio'!G31</x:f>
        <x:v>0.24605631786525084</x:v>
      </x:c>
      <x:c r="J23" s="180" t="n">
        <x:f>ABS(F23*$B$7)*'Portfolio'!$D$15</x:f>
        <x:v>14945.628173356949</x:v>
      </x:c>
      <x:c r="K23" s="179" t="n">
        <x:f>SQRT((VAR('Daily Analysis'!$B$4:$B$182)+(F23*$B$7)^2*VAR('Daily Analysis'!$AG$4:$AG$182)-2*(F23*$B$7)*COVAR('Daily Analysis'!$B$4:$B$182,'Daily Analysis'!$AG$4:$AG$182))*252)</x:f>
        <x:v>0.24771391025944114</x:v>
      </x:c>
      <x:c r="L23" s="179" t="n">
        <x:f>1-(K23/'Dashboard'!$C$6)^2</x:f>
        <x:v>0.03847543127940711</x:v>
      </x:c>
      <x:c r="M23" s="177" t="n">
        <x:v>5</x:v>
      </x:c>
      <x:c r="N23" s="179" t="n">
        <x:f>45%*L23+35%*D23+20%*(M23/5)</x:f>
        <x:v>0.23547145587004453</x:v>
      </x:c>
      <x:c r="O23" s="214"/>
      <x:c r="P23" s="214"/>
    </x:row>
    <x:row r="24">
      <x:c r="A24" s="177" t="str">
        <x:v>HYG</x:v>
      </x:c>
      <x:c r="B24" s="177" t="str">
        <x:f>'Portfolio'!B32</x:f>
        <x:v>Credit</x:v>
      </x:c>
      <x:c r="C24" s="178" t="n">
        <x:f>'Portfolio'!C32</x:f>
        <x:v>0.5872513020959547</x:v>
      </x:c>
      <x:c r="D24" s="179" t="n">
        <x:f>C24^2</x:f>
        <x:v>0.3448640918133942</x:v>
      </x:c>
      <x:c r="E24" s="178" t="n">
        <x:f>COVAR('Daily Analysis'!$AH$4:$AH$182,'Daily Analysis'!$AE$4:$AE$182)/VAR('Daily Analysis'!$AE$4:$AE$182)</x:f>
        <x:v>0.23614246686072538</x:v>
      </x:c>
      <x:c r="F24" s="178" t="n">
        <x:f>'Portfolio'!D32</x:f>
        <x:v>3.672810957983141</x:v>
      </x:c>
      <x:c r="G24" s="177" t="str">
        <x:f>'Portfolio'!E32</x:f>
        <x:v>Short</x:v>
      </x:c>
      <x:c r="H24" s="180" t="n">
        <x:f>'Portfolio'!F32</x:f>
        <x:v>183640.54789915704</x:v>
      </x:c>
      <x:c r="I24" s="179" t="n">
        <x:f>'Portfolio'!G32</x:f>
        <x:v>0.2050717245079495</x:v>
      </x:c>
      <x:c r="J24" s="180" t="n">
        <x:f>ABS(F24*$B$7)*'Portfolio'!$D$15</x:f>
        <x:v>91820.27394957852</x:v>
      </x:c>
      <x:c r="K24" s="179" t="n">
        <x:f>SQRT((VAR('Daily Analysis'!$B$4:$B$182)+(F24*$B$7)^2*VAR('Daily Analysis'!$AH$4:$AH$182)-2*(F24*$B$7)*COVAR('Daily Analysis'!$B$4:$B$182,'Daily Analysis'!$AH$4:$AH$182))*252)</x:f>
        <x:v>0.2179339505663739</x:v>
      </x:c>
      <x:c r="L24" s="179" t="n">
        <x:f>1-(K24/'Dashboard'!$C$6)^2</x:f>
        <x:v>0.2557662187123274</x:v>
      </x:c>
      <x:c r="M24" s="177" t="n">
        <x:v>4</x:v>
      </x:c>
      <x:c r="N24" s="179" t="n">
        <x:f>45%*L24+35%*D24+20%*(M24/5)</x:f>
        <x:v>0.3957972305552353</x:v>
      </x:c>
      <x:c r="O24" s="214"/>
      <x:c r="P24" s="214"/>
    </x:row>
    <x:row r="25">
      <x:c r="A25" s="177" t="str">
        <x:v>GLD</x:v>
      </x:c>
      <x:c r="B25" s="177" t="str">
        <x:f>'Portfolio'!B33</x:f>
        <x:v>Gold</x:v>
      </x:c>
      <x:c r="C25" s="178" t="n">
        <x:f>'Portfolio'!C33</x:f>
        <x:v>0.4565496301682131</x:v>
      </x:c>
      <x:c r="D25" s="179" t="n">
        <x:f>C25^2</x:f>
        <x:v>0.20843756480673215</x:v>
      </x:c>
      <x:c r="E25" s="178" t="n">
        <x:f>COVAR('Daily Analysis'!$AI$4:$AI$182,'Daily Analysis'!$AE$4:$AE$182)/VAR('Daily Analysis'!$AE$4:$AE$182)</x:f>
        <x:v>0.8931573522925693</x:v>
      </x:c>
      <x:c r="F25" s="178" t="n">
        <x:f>'Portfolio'!D33</x:f>
        <x:v>0.3660063413766833</x:v>
      </x:c>
      <x:c r="G25" s="177" t="str">
        <x:f>'Portfolio'!E33</x:f>
        <x:v>Short</x:v>
      </x:c>
      <x:c r="H25" s="180" t="n">
        <x:f>'Portfolio'!F33</x:f>
        <x:v>18300.317068834167</x:v>
      </x:c>
      <x:c r="I25" s="179" t="n">
        <x:f>'Portfolio'!G33</x:f>
        <x:v>0.22508624530684007</x:v>
      </x:c>
      <x:c r="J25" s="180" t="n">
        <x:f>ABS(F25*$B$7)*'Portfolio'!$D$15</x:f>
        <x:v>9150.158534417084</x:v>
      </x:c>
      <x:c r="K25" s="179" t="n">
        <x:f>SQRT((VAR('Daily Analysis'!$B$4:$B$182)+(F25*$B$7)^2*VAR('Daily Analysis'!$AI$4:$AI$182)-2*(F25*$B$7)*COVAR('Daily Analysis'!$B$4:$B$182,'Daily Analysis'!$AI$4:$AI$182))*252)</x:f>
        <x:v>0.23227626016172356</x:v>
      </x:c>
      <x:c r="L25" s="179" t="n">
        <x:f>1-(K25/'Dashboard'!$C$6)^2</x:f>
        <x:v>0.15458636910528256</x:v>
      </x:c>
      <x:c r="M25" s="177" t="n">
        <x:v>5</x:v>
      </x:c>
      <x:c r="N25" s="179" t="n">
        <x:f>45%*L25+35%*D25+20%*(M25/5)</x:f>
        <x:v>0.3425170137797334</x:v>
      </x:c>
      <x:c r="O25" s="214"/>
      <x:c r="P25" s="214"/>
    </x:row>
    <x:row r="26">
      <x:c r="A26" s="177" t="str">
        <x:v>UUP</x:v>
      </x:c>
      <x:c r="B26" s="177" t="str">
        <x:f>'Portfolio'!B34</x:f>
        <x:v>FX / USD</x:v>
      </x:c>
      <x:c r="C26" s="178" t="n">
        <x:f>'Portfolio'!C34</x:f>
        <x:v>-0.3007979108742413</x:v>
      </x:c>
      <x:c r="D26" s="179" t="n">
        <x:f>C26^2</x:f>
        <x:v>0.09047938318630801</x:v>
      </x:c>
      <x:c r="E26" s="178" t="n">
        <x:f>COVAR('Daily Analysis'!$AJ$4:$AJ$182,'Daily Analysis'!$AE$4:$AE$182)/VAR('Daily Analysis'!$AE$4:$AE$182)</x:f>
        <x:v>-0.173016059055667</x:v>
      </x:c>
      <x:c r="F26" s="178" t="n">
        <x:f>'Portfolio'!D34</x:f>
        <x:v>-1.2903342651702252</x:v>
      </x:c>
      <x:c r="G26" s="177" t="str">
        <x:f>'Portfolio'!E34</x:f>
        <x:v>Long</x:v>
      </x:c>
      <x:c r="H26" s="180" t="n">
        <x:f>'Portfolio'!F34</x:f>
        <x:v>64516.71325851126</x:v>
      </x:c>
      <x:c r="I26" s="179" t="n">
        <x:f>'Portfolio'!G34</x:f>
        <x:v>0.2410554918355035</x:v>
      </x:c>
      <x:c r="J26" s="180" t="n">
        <x:f>ABS(F26*$B$7)*'Portfolio'!$D$15</x:f>
        <x:v>32258.35662925563</x:v>
      </x:c>
      <x:c r="K26" s="179" t="n">
        <x:f>SQRT((VAR('Daily Analysis'!$B$4:$B$182)+(F26*$B$7)^2*VAR('Daily Analysis'!$AJ$4:$AJ$182)-2*(F26*$B$7)*COVAR('Daily Analysis'!$B$4:$B$182,'Daily Analysis'!$AJ$4:$AJ$182))*252)</x:f>
        <x:v>0.2439983817016228</x:v>
      </x:c>
      <x:c r="L26" s="179" t="n">
        <x:f>1-(K26/'Dashboard'!$C$6)^2</x:f>
        <x:v>0.06710344816504576</x:v>
      </x:c>
      <x:c r="M26" s="177" t="n">
        <x:v>3</x:v>
      </x:c>
      <x:c r="N26" s="179" t="n">
        <x:f>45%*L26+35%*D26+20%*(M26/5)</x:f>
        <x:v>0.1818643357894784</x:v>
      </x:c>
      <x:c r="O26" s="214"/>
      <x:c r="P26" s="214"/>
    </x:row>
    <x:row r="27">
      <x:c r="A27" s="177" t="str">
        <x:v>USO</x:v>
      </x:c>
      <x:c r="B27" s="177" t="str">
        <x:f>'Portfolio'!B35</x:f>
        <x:v>Oil</x:v>
      </x:c>
      <x:c r="C27" s="178" t="n">
        <x:f>'Portfolio'!C35</x:f>
        <x:v>-0.31084746378458045</x:v>
      </x:c>
      <x:c r="D27" s="179" t="n">
        <x:f>C27^2</x:f>
        <x:v>0.09662614574130605</x:v>
      </x:c>
      <x:c r="E27" s="178" t="n">
        <x:f>COVAR('Daily Analysis'!$AK$4:$AK$182,'Daily Analysis'!$AE$4:$AE$182)/VAR('Daily Analysis'!$AE$4:$AE$182)</x:f>
        <x:v>-1.8710942054249822</x:v>
      </x:c>
      <x:c r="F27" s="178" t="n">
        <x:f>'Portfolio'!D35</x:f>
        <x:v>-0.14046733533038347</x:v>
      </x:c>
      <x:c r="G27" s="177" t="str">
        <x:f>'Portfolio'!E35</x:f>
        <x:v>Long</x:v>
      </x:c>
      <x:c r="H27" s="180" t="n">
        <x:f>'Portfolio'!F35</x:f>
        <x:v>7023.366766519173</x:v>
      </x:c>
      <x:c r="I27" s="179" t="n">
        <x:f>'Portfolio'!G35</x:f>
        <x:v>0.24024955618539917</x:v>
      </x:c>
      <x:c r="J27" s="180" t="n">
        <x:f>ABS(F27*$B$7)*'Portfolio'!$D$15</x:f>
        <x:v>3511.6833832595867</x:v>
      </x:c>
      <x:c r="K27" s="179" t="n">
        <x:f>SQRT((VAR('Daily Analysis'!$B$4:$B$182)+(F27*$B$7)^2*VAR('Daily Analysis'!$AK$4:$AK$182)-2*(F27*$B$7)*COVAR('Daily Analysis'!$B$4:$B$182,'Daily Analysis'!$AK$4:$AK$182))*252)</x:f>
        <x:v>0.2434014884926331</x:v>
      </x:c>
      <x:c r="L27" s="179" t="n">
        <x:f>1-(K27/'Dashboard'!$C$6)^2</x:f>
        <x:v>0.07166215477827331</x:v>
      </x:c>
      <x:c r="M27" s="177" t="n">
        <x:v>4</x:v>
      </x:c>
      <x:c r="N27" s="179" t="n">
        <x:f>45%*L27+35%*D27+20%*(M27/5)</x:f>
        <x:v>0.22606712065968015</x:v>
      </x:c>
      <x:c r="O27" s="214"/>
      <x:c r="P27" s="214"/>
    </x:row>
    <x:row r="28">
      <x:c r="A28" s="214"/>
      <x:c r="B28" s="214"/>
      <x:c r="C28" s="214"/>
      <x:c r="D28" s="214"/>
      <x:c r="E28" s="214"/>
      <x:c r="F28" s="214"/>
      <x:c r="G28" s="214"/>
      <x:c r="H28" s="214"/>
      <x:c r="I28" s="214"/>
      <x:c r="J28" s="214"/>
      <x:c r="K28" s="214"/>
      <x:c r="L28" s="214"/>
      <x:c r="M28" s="214"/>
      <x:c r="N28" s="214"/>
      <x:c r="O28" s="214"/>
      <x:c r="P28" s="214"/>
    </x:row>
    <x:row r="29">
      <x:c r="A29" s="214"/>
      <x:c r="B29" s="214"/>
      <x:c r="C29" s="214"/>
      <x:c r="D29" s="214"/>
      <x:c r="E29" s="214"/>
      <x:c r="F29" s="214"/>
      <x:c r="G29" s="214"/>
      <x:c r="H29" s="214"/>
      <x:c r="I29" s="214"/>
      <x:c r="J29" s="214"/>
      <x:c r="K29" s="214"/>
      <x:c r="L29" s="214"/>
      <x:c r="M29" s="214"/>
      <x:c r="N29" s="214"/>
      <x:c r="O29" s="214"/>
      <x:c r="P29" s="214"/>
    </x:row>
    <x:row r="30">
      <x:c r="A30" s="216" t="str">
        <x:v>Selected-instrument shock P&amp;L</x:v>
      </x:c>
      <x:c r="B30" s="217"/>
      <x:c r="C30" s="217"/>
      <x:c r="D30" s="217"/>
      <x:c r="E30" s="218"/>
      <x:c r="F30" s="214"/>
      <x:c r="G30" s="214"/>
      <x:c r="H30" s="214"/>
      <x:c r="I30" s="214"/>
      <x:c r="J30" s="214"/>
      <x:c r="K30" s="214"/>
      <x:c r="L30" s="214"/>
      <x:c r="M30" s="214"/>
      <x:c r="N30" s="214"/>
      <x:c r="O30" s="214"/>
      <x:c r="P30" s="214"/>
    </x:row>
    <x:row r="31">
      <x:c r="A31" s="172" t="str">
        <x:v>Instrument shock</x:v>
      </x:c>
      <x:c r="B31" s="173" t="str">
        <x:v>Unhedged portfolio P&amp;L</x:v>
      </x:c>
      <x:c r="C31" s="173" t="str">
        <x:v>Hedge P&amp;L</x:v>
      </x:c>
      <x:c r="D31" s="173" t="str">
        <x:v>Hedged portfolio P&amp;L</x:v>
      </x:c>
      <x:c r="E31" s="174" t="str">
        <x:v>Protection / upside retained</x:v>
      </x:c>
      <x:c r="F31" s="214"/>
      <x:c r="G31" s="214"/>
      <x:c r="H31" s="214"/>
      <x:c r="I31" s="214"/>
      <x:c r="J31" s="214"/>
      <x:c r="K31" s="214"/>
      <x:c r="L31" s="214"/>
      <x:c r="M31" s="214"/>
      <x:c r="N31" s="214"/>
      <x:c r="O31" s="214"/>
      <x:c r="P31" s="214"/>
    </x:row>
    <x:row r="32">
      <x:c r="A32" s="189" t="n">
        <x:v>-0.12</x:v>
      </x:c>
      <x:c r="B32" s="180" t="n">
        <x:f>$B$9*'Portfolio'!$D$15*A32</x:f>
        <x:v>-6081.783528835074</x:v>
      </x:c>
      <x:c r="C32" s="180" t="n">
        <x:f>-$B$9*$B$7*'Portfolio'!$D$15*A32</x:f>
        <x:v>3040.891764417537</x:v>
      </x:c>
      <x:c r="D32" s="180" t="n">
        <x:f>B32+C32</x:f>
        <x:v>-3040.891764417537</x:v>
      </x:c>
      <x:c r="E32" s="189" t="n">
        <x:f>IF(B32=0,"",D32/B32)</x:f>
        <x:v>0.5</x:v>
      </x:c>
      <x:c r="F32" s="214"/>
      <x:c r="G32" s="214"/>
      <x:c r="H32" s="214"/>
      <x:c r="I32" s="214"/>
      <x:c r="J32" s="214"/>
      <x:c r="K32" s="214"/>
      <x:c r="L32" s="214"/>
      <x:c r="M32" s="214"/>
      <x:c r="N32" s="214"/>
      <x:c r="O32" s="214"/>
      <x:c r="P32" s="214"/>
    </x:row>
    <x:row r="33">
      <x:c r="A33" s="189" t="n">
        <x:v>-0.08</x:v>
      </x:c>
      <x:c r="B33" s="180" t="n">
        <x:f>$B$9*'Portfolio'!$D$15*A33</x:f>
        <x:v>-4054.5223525567167</x:v>
      </x:c>
      <x:c r="C33" s="180" t="n">
        <x:f>-$B$9*$B$7*'Portfolio'!$D$15*A33</x:f>
        <x:v>2027.2611762783583</x:v>
      </x:c>
      <x:c r="D33" s="180" t="n">
        <x:f>B33+C33</x:f>
        <x:v>-2027.2611762783583</x:v>
      </x:c>
      <x:c r="E33" s="189" t="n">
        <x:f>IF(B33=0,"",D33/B33)</x:f>
        <x:v>0.5</x:v>
      </x:c>
      <x:c r="F33" s="214"/>
      <x:c r="G33" s="214"/>
      <x:c r="H33" s="214"/>
      <x:c r="I33" s="214"/>
      <x:c r="J33" s="214"/>
      <x:c r="K33" s="214"/>
      <x:c r="L33" s="214"/>
      <x:c r="M33" s="214"/>
      <x:c r="N33" s="214"/>
      <x:c r="O33" s="214"/>
      <x:c r="P33" s="214"/>
    </x:row>
    <x:row r="34">
      <x:c r="A34" s="189" t="n">
        <x:v>-0.04</x:v>
      </x:c>
      <x:c r="B34" s="180" t="n">
        <x:f>$B$9*'Portfolio'!$D$15*A34</x:f>
        <x:v>-2027.2611762783583</x:v>
      </x:c>
      <x:c r="C34" s="180" t="n">
        <x:f>-$B$9*$B$7*'Portfolio'!$D$15*A34</x:f>
        <x:v>1013.6305881391792</x:v>
      </x:c>
      <x:c r="D34" s="180" t="n">
        <x:f>B34+C34</x:f>
        <x:v>-1013.6305881391792</x:v>
      </x:c>
      <x:c r="E34" s="189" t="n">
        <x:f>IF(B34=0,"",D34/B34)</x:f>
        <x:v>0.5</x:v>
      </x:c>
      <x:c r="F34" s="214"/>
      <x:c r="G34" s="214"/>
      <x:c r="H34" s="214"/>
      <x:c r="I34" s="214"/>
      <x:c r="J34" s="214"/>
      <x:c r="K34" s="214"/>
      <x:c r="L34" s="214"/>
      <x:c r="M34" s="214"/>
      <x:c r="N34" s="214"/>
      <x:c r="O34" s="214"/>
      <x:c r="P34" s="214"/>
    </x:row>
    <x:row r="35">
      <x:c r="A35" s="189" t="n">
        <x:v>0</x:v>
      </x:c>
      <x:c r="B35" s="180" t="n">
        <x:f>$B$9*'Portfolio'!$D$15*A35</x:f>
        <x:v>0</x:v>
      </x:c>
      <x:c r="C35" s="180" t="n">
        <x:f>-$B$9*$B$7*'Portfolio'!$D$15*A35</x:f>
        <x:v>0</x:v>
      </x:c>
      <x:c r="D35" s="180" t="n">
        <x:f>B35+C35</x:f>
        <x:v>0</x:v>
      </x:c>
      <x:c r="E35" s="189" t="str">
        <x:f>IF(B35=0,"",D35/B35)</x:f>
      </x:c>
      <x:c r="F35" s="214"/>
      <x:c r="G35" s="214"/>
      <x:c r="H35" s="214"/>
      <x:c r="I35" s="214"/>
      <x:c r="J35" s="214"/>
      <x:c r="K35" s="214"/>
      <x:c r="L35" s="214"/>
      <x:c r="M35" s="214"/>
      <x:c r="N35" s="214"/>
      <x:c r="O35" s="214"/>
      <x:c r="P35" s="214"/>
    </x:row>
    <x:row r="36">
      <x:c r="A36" s="189" t="n">
        <x:v>0.04</x:v>
      </x:c>
      <x:c r="B36" s="180" t="n">
        <x:f>$B$9*'Portfolio'!$D$15*A36</x:f>
        <x:v>2027.2611762783583</x:v>
      </x:c>
      <x:c r="C36" s="180" t="n">
        <x:f>-$B$9*$B$7*'Portfolio'!$D$15*A36</x:f>
        <x:v>-1013.6305881391792</x:v>
      </x:c>
      <x:c r="D36" s="180" t="n">
        <x:f>B36+C36</x:f>
        <x:v>1013.6305881391792</x:v>
      </x:c>
      <x:c r="E36" s="189" t="n">
        <x:f>IF(B36=0,"",D36/B36)</x:f>
        <x:v>0.5</x:v>
      </x:c>
      <x:c r="F36" s="214"/>
      <x:c r="G36" s="214"/>
      <x:c r="H36" s="214"/>
      <x:c r="I36" s="214"/>
      <x:c r="J36" s="214"/>
      <x:c r="K36" s="214"/>
      <x:c r="L36" s="214"/>
      <x:c r="M36" s="214"/>
      <x:c r="N36" s="214"/>
      <x:c r="O36" s="214"/>
      <x:c r="P36" s="214"/>
    </x:row>
    <x:row r="37">
      <x:c r="A37" s="189" t="n">
        <x:v>0.08</x:v>
      </x:c>
      <x:c r="B37" s="180" t="n">
        <x:f>$B$9*'Portfolio'!$D$15*A37</x:f>
        <x:v>4054.5223525567167</x:v>
      </x:c>
      <x:c r="C37" s="180" t="n">
        <x:f>-$B$9*$B$7*'Portfolio'!$D$15*A37</x:f>
        <x:v>-2027.2611762783583</x:v>
      </x:c>
      <x:c r="D37" s="180" t="n">
        <x:f>B37+C37</x:f>
        <x:v>2027.2611762783583</x:v>
      </x:c>
      <x:c r="E37" s="189" t="n">
        <x:f>IF(B37=0,"",D37/B37)</x:f>
        <x:v>0.5</x:v>
      </x:c>
      <x:c r="F37" s="214"/>
      <x:c r="G37" s="214"/>
      <x:c r="H37" s="214"/>
      <x:c r="I37" s="214"/>
      <x:c r="J37" s="214"/>
      <x:c r="K37" s="214"/>
      <x:c r="L37" s="214"/>
      <x:c r="M37" s="214"/>
      <x:c r="N37" s="214"/>
      <x:c r="O37" s="214"/>
      <x:c r="P37" s="214"/>
    </x:row>
    <x:row r="38">
      <x:c r="A38" s="189" t="n">
        <x:v>0.12</x:v>
      </x:c>
      <x:c r="B38" s="180" t="n">
        <x:f>$B$9*'Portfolio'!$D$15*A38</x:f>
        <x:v>6081.783528835074</x:v>
      </x:c>
      <x:c r="C38" s="180" t="n">
        <x:f>-$B$9*$B$7*'Portfolio'!$D$15*A38</x:f>
        <x:v>-3040.891764417537</x:v>
      </x:c>
      <x:c r="D38" s="180" t="n">
        <x:f>B38+C38</x:f>
        <x:v>3040.891764417537</x:v>
      </x:c>
      <x:c r="E38" s="189" t="n">
        <x:f>IF(B38=0,"",D38/B38)</x:f>
        <x:v>0.5</x:v>
      </x:c>
      <x:c r="F38" s="214"/>
      <x:c r="G38" s="214"/>
      <x:c r="H38" s="214"/>
      <x:c r="I38" s="214"/>
      <x:c r="J38" s="214"/>
      <x:c r="K38" s="214"/>
      <x:c r="L38" s="214"/>
      <x:c r="M38" s="214"/>
      <x:c r="N38" s="214"/>
      <x:c r="O38" s="214"/>
      <x:c r="P38" s="214"/>
    </x:row>
    <x:row r="39">
      <x:c r="A39" s="214"/>
      <x:c r="B39" s="214"/>
      <x:c r="C39" s="214"/>
      <x:c r="D39" s="214"/>
      <x:c r="E39" s="214"/>
      <x:c r="F39" s="214"/>
      <x:c r="G39" s="214"/>
      <x:c r="H39" s="214"/>
      <x:c r="I39" s="214"/>
      <x:c r="J39" s="214"/>
      <x:c r="K39" s="214"/>
      <x:c r="L39" s="214"/>
      <x:c r="M39" s="214"/>
      <x:c r="N39" s="214"/>
      <x:c r="O39" s="214"/>
      <x:c r="P39" s="214"/>
    </x:row>
    <x:row r="40">
      <x:c r="A40" s="192" t="str">
        <x:v>This is a historical single-factor approximation: the portfolio P&amp;L uses its estimated sensitivity to the selected instrument, then offsets that exposure with the chosen hedge strength. It is not a forecast and does not include options convexity, borrow, financing, or tax.</x:v>
      </x:c>
      <x:c r="B40" s="192"/>
      <x:c r="C40" s="192"/>
      <x:c r="D40" s="192"/>
      <x:c r="E40" s="192"/>
      <x:c r="F40" s="214"/>
      <x:c r="G40" s="214"/>
      <x:c r="H40" s="214"/>
      <x:c r="I40" s="214"/>
      <x:c r="J40" s="214"/>
      <x:c r="K40" s="214"/>
      <x:c r="L40" s="214"/>
      <x:c r="M40" s="214"/>
      <x:c r="N40" s="214"/>
      <x:c r="O40" s="214"/>
      <x:c r="P40" s="214"/>
    </x:row>
    <x:row r="41">
      <x:c r="A41" s="192"/>
      <x:c r="B41" s="192"/>
      <x:c r="C41" s="192"/>
      <x:c r="D41" s="192"/>
      <x:c r="E41" s="192"/>
      <x:c r="F41" s="214"/>
      <x:c r="G41" s="214"/>
      <x:c r="H41" s="214"/>
      <x:c r="I41" s="214"/>
      <x:c r="J41" s="214"/>
      <x:c r="K41" s="214"/>
      <x:c r="L41" s="214"/>
      <x:c r="M41" s="214"/>
      <x:c r="N41" s="214"/>
      <x:c r="O41" s="214"/>
      <x:c r="P41" s="214"/>
    </x:row>
    <x:row r="42">
      <x:c r="A42" s="192"/>
      <x:c r="B42" s="192"/>
      <x:c r="C42" s="192"/>
      <x:c r="D42" s="192"/>
      <x:c r="E42" s="192"/>
      <x:c r="F42" s="214"/>
      <x:c r="G42" s="214"/>
      <x:c r="H42" s="214"/>
      <x:c r="I42" s="214"/>
      <x:c r="J42" s="214"/>
      <x:c r="K42" s="214"/>
      <x:c r="L42" s="214"/>
      <x:c r="M42" s="214"/>
      <x:c r="N42" s="214"/>
      <x:c r="O42" s="214"/>
      <x:c r="P42" s="214"/>
    </x:row>
    <x:row r="43">
      <x:c r="A43" s="214"/>
      <x:c r="B43" s="214"/>
      <x:c r="C43" s="214"/>
      <x:c r="D43" s="214"/>
      <x:c r="E43" s="214"/>
      <x:c r="F43" s="214"/>
      <x:c r="G43" s="214"/>
      <x:c r="H43" s="214"/>
      <x:c r="I43" s="214"/>
      <x:c r="J43" s="214"/>
      <x:c r="K43" s="214"/>
      <x:c r="L43" s="214"/>
      <x:c r="M43" s="214"/>
      <x:c r="N43" s="214"/>
      <x:c r="O43" s="214"/>
      <x:c r="P43" s="214"/>
    </x:row>
    <x:row r="44">
      <x:c r="A44" s="214"/>
      <x:c r="B44" s="214"/>
      <x:c r="C44" s="214"/>
      <x:c r="D44" s="214"/>
      <x:c r="E44" s="214"/>
      <x:c r="F44" s="214"/>
      <x:c r="G44" s="214"/>
      <x:c r="H44" s="214"/>
      <x:c r="I44" s="214"/>
      <x:c r="J44" s="214"/>
      <x:c r="K44" s="214"/>
      <x:c r="L44" s="214"/>
      <x:c r="M44" s="214"/>
      <x:c r="N44" s="214"/>
      <x:c r="O44" s="214"/>
      <x:c r="P44" s="214"/>
    </x:row>
    <x:row r="45">
      <x:c r="A45" s="216" t="str">
        <x:v>Basis risk by candidate</x:v>
      </x:c>
      <x:c r="B45" s="217"/>
      <x:c r="C45" s="217"/>
      <x:c r="D45" s="217"/>
      <x:c r="E45" s="218"/>
      <x:c r="F45" s="214"/>
      <x:c r="G45" s="214"/>
      <x:c r="H45" s="214"/>
      <x:c r="I45" s="214"/>
      <x:c r="J45" s="214"/>
      <x:c r="K45" s="214"/>
      <x:c r="L45" s="214"/>
      <x:c r="M45" s="214"/>
      <x:c r="N45" s="214"/>
      <x:c r="O45" s="214"/>
      <x:c r="P45" s="214"/>
    </x:row>
    <x:row r="46">
      <x:c r="A46" s="172" t="str">
        <x:v>Instrument</x:v>
      </x:c>
      <x:c r="B46" s="173" t="str">
        <x:v>Explained variance (R²)</x:v>
      </x:c>
      <x:c r="C46" s="173" t="str">
        <x:v>Basis risk (1 − R²)</x:v>
      </x:c>
      <x:c r="D46" s="173" t="str">
        <x:v>Full-hedge residual vol</x:v>
      </x:c>
      <x:c r="E46" s="174" t="str">
        <x:v>Selected residual vol</x:v>
      </x:c>
      <x:c r="F46" s="214"/>
      <x:c r="G46" s="214"/>
      <x:c r="H46" s="214"/>
      <x:c r="I46" s="214"/>
      <x:c r="J46" s="214"/>
      <x:c r="K46" s="214"/>
      <x:c r="L46" s="214"/>
      <x:c r="M46" s="214"/>
      <x:c r="N46" s="214"/>
      <x:c r="O46" s="214"/>
      <x:c r="P46" s="214"/>
    </x:row>
    <x:row r="47">
      <x:c r="A47" s="177" t="str">
        <x:f>A21</x:f>
        <x:v>SPY</x:v>
      </x:c>
      <x:c r="B47" s="179" t="n">
        <x:f>D21</x:f>
        <x:v>0.5956503535652647</x:v>
      </x:c>
      <x:c r="C47" s="179" t="n">
        <x:f>1-D21</x:f>
        <x:v>0.40434964643473525</x:v>
      </x:c>
      <x:c r="D47" s="179" t="n">
        <x:f>I21</x:f>
        <x:v>0.16195110299430823</x:v>
      </x:c>
      <x:c r="E47" s="179" t="n">
        <x:f>K21</x:f>
        <x:v>0.18874723173009245</x:v>
      </x:c>
      <x:c r="F47" s="214"/>
      <x:c r="G47" s="214"/>
      <x:c r="H47" s="214"/>
      <x:c r="I47" s="214"/>
      <x:c r="J47" s="214"/>
      <x:c r="K47" s="214"/>
      <x:c r="L47" s="214"/>
      <x:c r="M47" s="214"/>
      <x:c r="N47" s="214"/>
      <x:c r="O47" s="214"/>
      <x:c r="P47" s="214"/>
    </x:row>
    <x:row r="48">
      <x:c r="A48" s="177" t="str">
        <x:f>A22</x:f>
        <x:v>QQQ</x:v>
      </x:c>
      <x:c r="B48" s="179" t="n">
        <x:f>D22</x:f>
        <x:v>0.7006676378902447</x:v>
      </x:c>
      <x:c r="C48" s="179" t="n">
        <x:f>1-D22</x:f>
        <x:v>0.29933236210975533</x:v>
      </x:c>
      <x:c r="D48" s="179" t="n">
        <x:f>I22</x:f>
        <x:v>0.14000315229836308</x:v>
      </x:c>
      <x:c r="E48" s="179" t="n">
        <x:f>K22</x:f>
        <x:v>0.17508586366431023</x:v>
      </x:c>
      <x:c r="F48" s="214"/>
      <x:c r="G48" s="214"/>
      <x:c r="H48" s="214"/>
      <x:c r="I48" s="214"/>
      <x:c r="J48" s="214"/>
      <x:c r="K48" s="214"/>
      <x:c r="L48" s="214"/>
      <x:c r="M48" s="214"/>
      <x:c r="N48" s="214"/>
      <x:c r="O48" s="214"/>
      <x:c r="P48" s="214"/>
    </x:row>
    <x:row r="49">
      <x:c r="A49" s="177" t="str">
        <x:f>A23</x:f>
        <x:v>TLT</x:v>
      </x:c>
      <x:c r="B49" s="179" t="n">
        <x:f>D23</x:f>
        <x:v>0.05187860512660381</x:v>
      </x:c>
      <x:c r="C49" s="179" t="n">
        <x:f>1-D23</x:f>
        <x:v>0.9481213948733962</x:v>
      </x:c>
      <x:c r="D49" s="179" t="n">
        <x:f>I23</x:f>
        <x:v>0.24605631786525084</x:v>
      </x:c>
      <x:c r="E49" s="179" t="n">
        <x:f>K23</x:f>
        <x:v>0.24771391025944114</x:v>
      </x:c>
      <x:c r="F49" s="214"/>
      <x:c r="G49" s="214"/>
      <x:c r="H49" s="214"/>
      <x:c r="I49" s="214"/>
      <x:c r="J49" s="214"/>
      <x:c r="K49" s="214"/>
      <x:c r="L49" s="214"/>
      <x:c r="M49" s="214"/>
      <x:c r="N49" s="214"/>
      <x:c r="O49" s="214"/>
      <x:c r="P49" s="214"/>
    </x:row>
    <x:row r="50">
      <x:c r="A50" s="177" t="str">
        <x:f>A24</x:f>
        <x:v>HYG</x:v>
      </x:c>
      <x:c r="B50" s="179" t="n">
        <x:f>D24</x:f>
        <x:v>0.3448640918133942</x:v>
      </x:c>
      <x:c r="C50" s="179" t="n">
        <x:f>1-D24</x:f>
        <x:v>0.6551359081866057</x:v>
      </x:c>
      <x:c r="D50" s="179" t="n">
        <x:f>I24</x:f>
        <x:v>0.2050717245079495</x:v>
      </x:c>
      <x:c r="E50" s="179" t="n">
        <x:f>K24</x:f>
        <x:v>0.2179339505663739</x:v>
      </x:c>
      <x:c r="F50" s="214"/>
      <x:c r="G50" s="214"/>
      <x:c r="H50" s="214"/>
      <x:c r="I50" s="214"/>
      <x:c r="J50" s="214"/>
      <x:c r="K50" s="214"/>
      <x:c r="L50" s="214"/>
      <x:c r="M50" s="214"/>
      <x:c r="N50" s="214"/>
      <x:c r="O50" s="214"/>
      <x:c r="P50" s="214"/>
    </x:row>
    <x:row r="51">
      <x:c r="A51" s="177" t="str">
        <x:f>A25</x:f>
        <x:v>GLD</x:v>
      </x:c>
      <x:c r="B51" s="179" t="n">
        <x:f>D25</x:f>
        <x:v>0.20843756480673215</x:v>
      </x:c>
      <x:c r="C51" s="179" t="n">
        <x:f>1-D25</x:f>
        <x:v>0.7915624351932679</x:v>
      </x:c>
      <x:c r="D51" s="179" t="n">
        <x:f>I25</x:f>
        <x:v>0.22508624530684007</x:v>
      </x:c>
      <x:c r="E51" s="179" t="n">
        <x:f>K25</x:f>
        <x:v>0.23227626016172356</x:v>
      </x:c>
      <x:c r="F51" s="214"/>
      <x:c r="G51" s="214"/>
      <x:c r="H51" s="214"/>
      <x:c r="I51" s="214"/>
      <x:c r="J51" s="214"/>
      <x:c r="K51" s="214"/>
      <x:c r="L51" s="214"/>
      <x:c r="M51" s="214"/>
      <x:c r="N51" s="214"/>
      <x:c r="O51" s="214"/>
      <x:c r="P51" s="214"/>
    </x:row>
    <x:row r="52">
      <x:c r="A52" s="177" t="str">
        <x:f>A26</x:f>
        <x:v>UUP</x:v>
      </x:c>
      <x:c r="B52" s="179" t="n">
        <x:f>D26</x:f>
        <x:v>0.09047938318630801</x:v>
      </x:c>
      <x:c r="C52" s="179" t="n">
        <x:f>1-D26</x:f>
        <x:v>0.909520616813692</x:v>
      </x:c>
      <x:c r="D52" s="179" t="n">
        <x:f>I26</x:f>
        <x:v>0.2410554918355035</x:v>
      </x:c>
      <x:c r="E52" s="179" t="n">
        <x:f>K26</x:f>
        <x:v>0.2439983817016228</x:v>
      </x:c>
      <x:c r="F52" s="214"/>
      <x:c r="G52" s="214"/>
      <x:c r="H52" s="214"/>
      <x:c r="I52" s="214"/>
      <x:c r="J52" s="214"/>
      <x:c r="K52" s="214"/>
      <x:c r="L52" s="214"/>
      <x:c r="M52" s="214"/>
      <x:c r="N52" s="214"/>
      <x:c r="O52" s="214"/>
      <x:c r="P52" s="214"/>
    </x:row>
    <x:row r="53">
      <x:c r="A53" s="177" t="str">
        <x:f>A27</x:f>
        <x:v>USO</x:v>
      </x:c>
      <x:c r="B53" s="179" t="n">
        <x:f>D27</x:f>
        <x:v>0.09662614574130605</x:v>
      </x:c>
      <x:c r="C53" s="179" t="n">
        <x:f>1-D27</x:f>
        <x:v>0.903373854258694</x:v>
      </x:c>
      <x:c r="D53" s="179" t="n">
        <x:f>I27</x:f>
        <x:v>0.24024955618539917</x:v>
      </x:c>
      <x:c r="E53" s="179" t="n">
        <x:f>K27</x:f>
        <x:v>0.2434014884926331</x:v>
      </x:c>
      <x:c r="F53" s="214"/>
      <x:c r="G53" s="214"/>
      <x:c r="H53" s="214"/>
      <x:c r="I53" s="214"/>
      <x:c r="J53" s="214"/>
      <x:c r="K53" s="214"/>
      <x:c r="L53" s="214"/>
      <x:c r="M53" s="214"/>
      <x:c r="N53" s="214"/>
      <x:c r="O53" s="214"/>
      <x:c r="P53" s="214"/>
    </x:row>
    <x:row r="54">
      <x:c r="A54" s="214"/>
      <x:c r="B54" s="214"/>
      <x:c r="C54" s="214"/>
      <x:c r="D54" s="214"/>
      <x:c r="E54" s="214"/>
      <x:c r="F54" s="214"/>
      <x:c r="G54" s="214"/>
      <x:c r="H54" s="214"/>
      <x:c r="I54" s="214"/>
      <x:c r="J54" s="214"/>
      <x:c r="K54" s="214"/>
      <x:c r="L54" s="214"/>
      <x:c r="M54" s="214"/>
      <x:c r="N54" s="214"/>
      <x:c r="O54" s="214"/>
      <x:c r="P54" s="214"/>
    </x:row>
    <x:row r="55">
      <x:c r="A55" s="214"/>
      <x:c r="B55" s="214"/>
      <x:c r="C55" s="214"/>
      <x:c r="D55" s="214"/>
      <x:c r="E55" s="214"/>
      <x:c r="F55" s="214"/>
      <x:c r="G55" s="214"/>
      <x:c r="H55" s="214"/>
      <x:c r="I55" s="214"/>
      <x:c r="J55" s="214"/>
      <x:c r="K55" s="214"/>
      <x:c r="L55" s="214"/>
      <x:c r="M55" s="214"/>
      <x:c r="N55" s="214"/>
      <x:c r="O55" s="214"/>
      <x:c r="P55" s="214"/>
    </x:row>
    <x:row r="56">
      <x:c r="A56" s="214"/>
      <x:c r="B56" s="214"/>
      <x:c r="C56" s="214"/>
      <x:c r="D56" s="214"/>
      <x:c r="E56" s="214"/>
      <x:c r="F56" s="214"/>
      <x:c r="G56" s="214"/>
      <x:c r="H56" s="214"/>
      <x:c r="I56" s="214"/>
      <x:c r="J56" s="214"/>
      <x:c r="K56" s="214"/>
      <x:c r="L56" s="214"/>
      <x:c r="M56" s="214"/>
      <x:c r="N56" s="214"/>
      <x:c r="O56" s="214"/>
      <x:c r="P56" s="214"/>
    </x:row>
    <x:row r="57">
      <x:c r="A57" s="214"/>
      <x:c r="B57" s="214"/>
      <x:c r="C57" s="214"/>
      <x:c r="D57" s="214"/>
      <x:c r="E57" s="214"/>
      <x:c r="F57" s="214"/>
      <x:c r="G57" s="214"/>
      <x:c r="H57" s="214"/>
      <x:c r="I57" s="214"/>
      <x:c r="J57" s="214"/>
      <x:c r="K57" s="214"/>
      <x:c r="L57" s="214"/>
      <x:c r="M57" s="214"/>
      <x:c r="N57" s="214"/>
      <x:c r="O57" s="214"/>
      <x:c r="P57" s="214"/>
    </x:row>
    <x:row r="58">
      <x:c r="A58" s="214"/>
      <x:c r="B58" s="214"/>
      <x:c r="C58" s="214"/>
      <x:c r="D58" s="214"/>
      <x:c r="E58" s="214"/>
      <x:c r="F58" s="214"/>
      <x:c r="G58" s="214"/>
      <x:c r="H58" s="214"/>
      <x:c r="I58" s="214"/>
      <x:c r="J58" s="214"/>
      <x:c r="K58" s="214"/>
      <x:c r="L58" s="214"/>
      <x:c r="M58" s="214"/>
      <x:c r="N58" s="214"/>
      <x:c r="O58" s="214"/>
      <x:c r="P58" s="214"/>
    </x:row>
    <x:row r="59">
      <x:c r="A59" s="214"/>
      <x:c r="B59" s="214"/>
      <x:c r="C59" s="214"/>
      <x:c r="D59" s="214"/>
      <x:c r="E59" s="214"/>
      <x:c r="F59" s="214"/>
      <x:c r="G59" s="214"/>
      <x:c r="H59" s="214"/>
      <x:c r="I59" s="214"/>
      <x:c r="J59" s="214"/>
      <x:c r="K59" s="214"/>
      <x:c r="L59" s="214"/>
      <x:c r="M59" s="214"/>
      <x:c r="N59" s="214"/>
      <x:c r="O59" s="214"/>
      <x:c r="P59" s="214"/>
    </x:row>
    <x:row r="60">
      <x:c r="A60" s="214"/>
      <x:c r="B60" s="214"/>
      <x:c r="C60" s="214"/>
      <x:c r="D60" s="214"/>
      <x:c r="E60" s="214"/>
      <x:c r="F60" s="214"/>
      <x:c r="G60" s="214"/>
      <x:c r="H60" s="214"/>
      <x:c r="I60" s="214"/>
      <x:c r="J60" s="214"/>
      <x:c r="K60" s="214"/>
      <x:c r="L60" s="214"/>
      <x:c r="M60" s="214"/>
      <x:c r="N60" s="214"/>
      <x:c r="O60" s="214"/>
      <x:c r="P60" s="214"/>
    </x:row>
  </x:sheetData>
  <x:mergeCells>
    <x:mergeCell ref="D6:F6"/>
    <x:mergeCell ref="D7:F10"/>
    <x:mergeCell ref="D12:F16"/>
    <x:mergeCell ref="A40:E40"/>
    <x:mergeCell ref="A41:E41"/>
    <x:mergeCell ref="A42:E42"/>
  </x:mergeCells>
  <x:pageMargins left="0.7" right="0.7" top="0.75" bottom="0.75" header="0.3" footer="0.3"/>
  <x:drawing xmlns:r="http://schemas.openxmlformats.org/officeDocument/2006/relationships" r:id="Ra06cf986704d4a90"/>
</x:worksheet>
</file>

<file path=xl/worksheets/sheet10.xml><?xml version="1.0" encoding="utf-8"?>
<x:worksheet xmlns:x="http://schemas.openxmlformats.org/spreadsheetml/2006/main">
  <x:sheetPr>
    <x:tabColor rgb="FF2F75B5"/>
  </x:sheetPr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2">
      <x:c r="A2" s="228" t="str">
        <x:v>Visual Comparison Dashboard</x:v>
      </x:c>
      <x:c r="Q2" t="str">
        <x:v>Ticker</x:v>
      </x:c>
      <x:c r="R2" t="str">
        <x:v>Portfolio weight</x:v>
      </x:c>
      <x:c r="S2" t="str">
        <x:v>Risk contribution</x:v>
      </x:c>
      <x:c r="U2" t="str">
        <x:v>Ticker</x:v>
      </x:c>
      <x:c r="V2" t="str">
        <x:v>Return contribution</x:v>
      </x:c>
      <x:c r="X2" t="str">
        <x:v>Ticker</x:v>
      </x:c>
      <x:c r="Y2" t="str">
        <x:v>Beta contribution</x:v>
      </x:c>
    </x:row>
    <x:row r="3">
      <x:c r="A3" s="144" t="str">
        <x:v>Fourteen linked charts compare portfolio concentration, factor risk, hedge efficiency, basis risk, cross-asset behavior, and scenario outcomes.</x:v>
      </x:c>
      <x:c r="Q3" t="str">
        <x:f>'Risk Decomp'!B6</x:f>
        <x:v>NVDA</x:v>
      </x:c>
      <x:c r="R3" t="n">
        <x:f>'Risk Decomp'!D6</x:f>
        <x:v>0.24</x:v>
      </x:c>
      <x:c r="S3" t="n">
        <x:f>'Risk Decomp'!I6</x:f>
        <x:v>0.26830493606229244</x:v>
      </x:c>
      <x:c r="U3" t="str">
        <x:f>'Risk Decomp'!B6</x:f>
        <x:v>NVDA</x:v>
      </x:c>
      <x:c r="V3" t="n">
        <x:f>'Risk Decomp'!H6</x:f>
        <x:v>0.04313277556146424</x:v>
      </x:c>
      <x:c r="X3" t="str">
        <x:f>'Risk Decomp'!B6</x:f>
        <x:v>NVDA</x:v>
      </x:c>
      <x:c r="Y3" t="n">
        <x:f>'Risk Decomp'!F6</x:f>
        <x:v>0.4582657512265433</x:v>
      </x:c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t="str">
        <x:f>'Risk Decomp'!B7</x:f>
        <x:v>MU</x:v>
      </x:c>
      <x:c r="R4" t="n">
        <x:f>'Risk Decomp'!D7</x:f>
        <x:v>0.16</x:v>
      </x:c>
      <x:c r="S4" t="n">
        <x:f>'Risk Decomp'!I7</x:f>
        <x:v>0.4508773058731502</x:v>
      </x:c>
      <x:c r="U4" t="str">
        <x:f>'Risk Decomp'!B7</x:f>
        <x:v>MU</x:v>
      </x:c>
      <x:c r="V4" t="n">
        <x:f>'Risk Decomp'!H7</x:f>
        <x:v>0.35557059732497015</x:v>
      </x:c>
      <x:c r="X4" t="str">
        <x:f>'Risk Decomp'!B7</x:f>
        <x:v>MU</x:v>
      </x:c>
      <x:c r="Y4" t="n">
        <x:f>'Risk Decomp'!F7</x:f>
        <x:v>0.5275651415510061</x:v>
      </x:c>
    </x:row>
    <x:row r="5">
      <x:c r="A5" s="239" t="str">
        <x:v>Portfolio beta</x:v>
      </x:c>
      <x:c r="B5" s="231"/>
      <x:c r="C5" s="231"/>
      <x:c r="D5" s="232"/>
      <x:c r="E5" s="254" t="str">
        <x:v>Selected hedge</x:v>
      </x:c>
      <x:c r="F5" s="246"/>
      <x:c r="G5" s="246"/>
      <x:c r="H5" s="247"/>
      <x:c r="I5" s="239" t="str">
        <x:v>Historical variance reduction</x:v>
      </x:c>
      <x:c r="J5" s="231"/>
      <x:c r="K5" s="231"/>
      <x:c r="L5" s="232"/>
      <x:c r="M5" s="272" t="str">
        <x:v>Largest modeled stress loss</x:v>
      </x:c>
      <x:c r="N5" s="264"/>
      <x:c r="O5" s="264"/>
      <x:c r="P5" s="265"/>
      <x:c r="Q5" t="str">
        <x:f>'Risk Decomp'!B8</x:f>
        <x:v>TSM</x:v>
      </x:c>
      <x:c r="R5" t="n">
        <x:f>'Risk Decomp'!D8</x:f>
        <x:v>0.14</x:v>
      </x:c>
      <x:c r="S5" t="n">
        <x:f>'Risk Decomp'!I8</x:f>
        <x:v>0.18599091291697836</x:v>
      </x:c>
      <x:c r="U5" t="str">
        <x:f>'Risk Decomp'!B8</x:f>
        <x:v>TSM</x:v>
      </x:c>
      <x:c r="V5" t="n">
        <x:f>'Risk Decomp'!H8</x:f>
        <x:v>0.051897277283105316</x:v>
      </x:c>
      <x:c r="X5" t="str">
        <x:f>'Risk Decomp'!B8</x:f>
        <x:v>TSM</x:v>
      </x:c>
      <x:c r="Y5" t="n">
        <x:f>'Risk Decomp'!F8</x:f>
        <x:v>0.31011147970358294</x:v>
      </x:c>
    </x:row>
    <x:row r="6">
      <x:c r="A6" s="243" t="n">
        <x:f>'Portfolio'!G15</x:f>
        <x:v>1.4628189545064765</x:v>
      </x:c>
      <x:c r="B6" s="234"/>
      <x:c r="C6" s="234"/>
      <x:c r="D6" s="235"/>
      <x:c r="E6" s="258" t="str">
        <x:f>'Hedge Lab'!B6</x:f>
        <x:v>QQQ</x:v>
      </x:c>
      <x:c r="F6" s="249"/>
      <x:c r="G6" s="249"/>
      <x:c r="H6" s="250"/>
      <x:c r="I6" s="261" t="n">
        <x:f>1-('Hedge Lab'!B12/'Dashboard'!C6)^2</x:f>
        <x:v>0.5196456127831814</x:v>
      </x:c>
      <x:c r="J6" s="234"/>
      <x:c r="K6" s="234"/>
      <x:c r="L6" s="235"/>
      <x:c r="M6" s="276" t="n">
        <x:f>MIN('FICC &amp; Stress'!F16:F22)</x:f>
        <x:v>-7345.621915966281</x:v>
      </x:c>
      <x:c r="N6" s="267"/>
      <x:c r="O6" s="267"/>
      <x:c r="P6" s="268"/>
      <x:c r="Q6" t="str">
        <x:f>'Risk Decomp'!B9</x:f>
        <x:v>LLY</x:v>
      </x:c>
      <x:c r="R6" t="n">
        <x:f>'Risk Decomp'!D9</x:f>
        <x:v>0.18</x:v>
      </x:c>
      <x:c r="S6" t="n">
        <x:f>'Risk Decomp'!I9</x:f>
        <x:v>0.04688700386211884</x:v>
      </x:c>
      <x:c r="U6" t="str">
        <x:f>'Risk Decomp'!B9</x:f>
        <x:v>LLY</x:v>
      </x:c>
      <x:c r="V6" t="n">
        <x:f>'Risk Decomp'!H9</x:f>
        <x:v>0.013019010401853737</x:v>
      </x:c>
      <x:c r="X6" t="str">
        <x:f>'Risk Decomp'!B9</x:f>
        <x:v>LLY</x:v>
      </x:c>
      <x:c r="Y6" t="n">
        <x:f>'Risk Decomp'!F9</x:f>
        <x:v>0.04223725265980889</x:v>
      </x:c>
    </x:row>
    <x:row r="7">
      <x:c r="A7" s="233"/>
      <x:c r="B7" s="234"/>
      <x:c r="C7" s="234"/>
      <x:c r="D7" s="235"/>
      <x:c r="E7" s="248"/>
      <x:c r="F7" s="249"/>
      <x:c r="G7" s="249"/>
      <x:c r="H7" s="250"/>
      <x:c r="I7" s="233"/>
      <x:c r="J7" s="234"/>
      <x:c r="K7" s="234"/>
      <x:c r="L7" s="235"/>
      <x:c r="M7" s="266"/>
      <x:c r="N7" s="267"/>
      <x:c r="O7" s="267"/>
      <x:c r="P7" s="268"/>
      <x:c r="Q7" t="str">
        <x:f>'Risk Decomp'!B10</x:f>
        <x:v>JPM</x:v>
      </x:c>
      <x:c r="R7" t="n">
        <x:f>'Risk Decomp'!D10</x:f>
        <x:v>0.12</x:v>
      </x:c>
      <x:c r="S7" t="n">
        <x:f>'Risk Decomp'!I10</x:f>
        <x:v>0.025160768645709295</x:v>
      </x:c>
      <x:c r="U7" t="str">
        <x:f>'Risk Decomp'!B10</x:f>
        <x:v>JPM</x:v>
      </x:c>
      <x:c r="V7" t="n">
        <x:f>'Risk Decomp'!H10</x:f>
        <x:v>0.01074916113557224</x:v>
      </x:c>
      <x:c r="X7" t="str">
        <x:f>'Risk Decomp'!B10</x:f>
        <x:v>JPM</x:v>
      </x:c>
      <x:c r="Y7" t="n">
        <x:f>'Risk Decomp'!F10</x:f>
        <x:v>0.0900266062988306</x:v>
      </x:c>
    </x:row>
    <x:row r="8">
      <x:c r="A8" s="236"/>
      <x:c r="B8" s="237"/>
      <x:c r="C8" s="237"/>
      <x:c r="D8" s="238"/>
      <x:c r="E8" s="251"/>
      <x:c r="F8" s="252"/>
      <x:c r="G8" s="252"/>
      <x:c r="H8" s="253"/>
      <x:c r="I8" s="236"/>
      <x:c r="J8" s="237"/>
      <x:c r="K8" s="237"/>
      <x:c r="L8" s="238"/>
      <x:c r="M8" s="269"/>
      <x:c r="N8" s="270"/>
      <x:c r="O8" s="270"/>
      <x:c r="P8" s="271"/>
      <x:c r="Q8" t="str">
        <x:f>'Risk Decomp'!B11</x:f>
        <x:v>COST</x:v>
      </x:c>
      <x:c r="R8" t="n">
        <x:f>'Risk Decomp'!D11</x:f>
        <x:v>0.1</x:v>
      </x:c>
      <x:c r="S8" t="n">
        <x:f>'Risk Decomp'!I11</x:f>
        <x:v>-0.01659630440516766</x:v>
      </x:c>
      <x:c r="U8" t="str">
        <x:f>'Risk Decomp'!B11</x:f>
        <x:v>COST</x:v>
      </x:c>
      <x:c r="V8" t="n">
        <x:f>'Risk Decomp'!H11</x:f>
        <x:v>0.005238320033346233</x:v>
      </x:c>
      <x:c r="X8" t="str">
        <x:f>'Risk Decomp'!B11</x:f>
        <x:v>COST</x:v>
      </x:c>
      <x:c r="Y8" t="n">
        <x:f>'Risk Decomp'!F11</x:f>
        <x:v>-0.018976718070849538</x:v>
      </x:c>
    </x:row>
    <x:row r="9">
      <x:c r="A9" s="278" t="str">
        <x:v>Portfolio and hedge comparisons</x:v>
      </x:c>
      <x:c r="B9" s="278"/>
      <x:c r="C9" s="278"/>
      <x:c r="D9" s="278"/>
      <x:c r="E9" s="278"/>
      <x:c r="F9" s="278"/>
      <x:c r="G9" s="278"/>
      <x:c r="H9" s="278"/>
      <x:c r="I9" s="278"/>
      <x:c r="J9" s="278"/>
      <x:c r="K9" s="278"/>
      <x:c r="L9" s="278"/>
      <x:c r="M9" s="278"/>
      <x:c r="N9" s="278"/>
      <x:c r="O9" s="278"/>
      <x:c r="P9" s="278"/>
      <x:c r="Q9" t="str">
        <x:f>'Risk Decomp'!B12</x:f>
        <x:v>GLD</x:v>
      </x:c>
      <x:c r="R9" t="n">
        <x:f>'Risk Decomp'!D12</x:f>
        <x:v>0.06</x:v>
      </x:c>
      <x:c r="S9" t="n">
        <x:f>'Risk Decomp'!I12</x:f>
        <x:v>0.033788784866147836</x:v>
      </x:c>
      <x:c r="U9" t="str">
        <x:f>'Risk Decomp'!B12</x:f>
        <x:v>GLD</x:v>
      </x:c>
      <x:c r="V9" t="n">
        <x:f>'Risk Decomp'!H12</x:f>
        <x:v>0.00043537430811919187</x:v>
      </x:c>
      <x:c r="X9" t="str">
        <x:f>'Risk Decomp'!B12</x:f>
        <x:v>GLD</x:v>
      </x:c>
      <x:c r="Y9" t="n">
        <x:f>'Risk Decomp'!F12</x:f>
        <x:v>0.05358944113755416</x:v>
      </x:c>
    </x:row>
    <x:row r="10">
      <x:c r="Q10" t="str">
        <x:f>'Risk Decomp'!B13</x:f>
        <x:v>SPY</x:v>
      </x:c>
      <x:c r="R10" t="n">
        <x:f>'Risk Decomp'!D13</x:f>
        <x:v>0</x:v>
      </x:c>
      <x:c r="S10" t="n">
        <x:f>'Risk Decomp'!I13</x:f>
        <x:v>0</x:v>
      </x:c>
      <x:c r="U10" t="str">
        <x:f>'Risk Decomp'!B13</x:f>
        <x:v>SPY</x:v>
      </x:c>
      <x:c r="V10" t="n">
        <x:f>'Risk Decomp'!H13</x:f>
        <x:v>0</x:v>
      </x:c>
      <x:c r="X10" t="str">
        <x:f>'Risk Decomp'!B13</x:f>
        <x:v>SPY</x:v>
      </x:c>
      <x:c r="Y10" t="n">
        <x:f>'Risk Decomp'!F13</x:f>
        <x:v>0</x:v>
      </x:c>
    </x:row>
    <x:row r="13">
      <x:c r="Q13" t="str">
        <x:v>Theme</x:v>
      </x:c>
      <x:c r="R13" t="str">
        <x:v>Exposure</x:v>
      </x:c>
      <x:c r="T13" t="str">
        <x:v>Factor</x:v>
      </x:c>
      <x:c r="U13" t="str">
        <x:v>Correlation</x:v>
      </x:c>
      <x:c r="V13" t="str">
        <x:v>Sensitivity</x:v>
      </x:c>
      <x:c r="X13" t="str">
        <x:v>Instrument</x:v>
      </x:c>
      <x:c r="Y13" t="str">
        <x:v>Full hedge</x:v>
      </x:c>
      <x:c r="Z13" t="str">
        <x:v>Selected hedge</x:v>
      </x:c>
    </x:row>
    <x:row r="14">
      <x:c r="Q14" t="str">
        <x:f>'Factors &amp; Themes'!F15</x:f>
        <x:v>Semiconductors</x:v>
      </x:c>
      <x:c r="R14" t="n">
        <x:f>'Factors &amp; Themes'!G15</x:f>
        <x:v>0.54</x:v>
      </x:c>
      <x:c r="T14" t="str">
        <x:f>'Factors &amp; Themes'!A6</x:f>
        <x:v>Market</x:v>
      </x:c>
      <x:c r="U14" t="n">
        <x:f>'Factors &amp; Themes'!C6</x:f>
        <x:v>0.7717838774976222</x:v>
      </x:c>
      <x:c r="V14" t="n">
        <x:f>'Factors &amp; Themes'!D6</x:f>
        <x:v>1.4628189545064774</x:v>
      </x:c>
      <x:c r="X14" t="str">
        <x:f>'Hedge Lab'!A21</x:f>
        <x:v>SPY</x:v>
      </x:c>
      <x:c r="Y14" t="n">
        <x:f>'Hedge Lab'!I21</x:f>
        <x:v>0.16195110299430823</x:v>
      </x:c>
      <x:c r="Z14" t="n">
        <x:f>'Hedge Lab'!K21</x:f>
        <x:v>0.18874723173009245</x:v>
      </x:c>
    </x:row>
    <x:row r="15">
      <x:c r="Q15" t="str">
        <x:f>'Factors &amp; Themes'!F16</x:f>
        <x:v>Healthcare</x:v>
      </x:c>
      <x:c r="R15" t="n">
        <x:f>'Factors &amp; Themes'!G16</x:f>
        <x:v>0.18</x:v>
      </x:c>
      <x:c r="T15" t="str">
        <x:f>'Factors &amp; Themes'!A7</x:f>
        <x:v>Size</x:v>
      </x:c>
      <x:c r="U15" t="n">
        <x:f>'Factors &amp; Themes'!C7</x:f>
        <x:v>0.24472961416271616</x:v>
      </x:c>
      <x:c r="V15" t="n">
        <x:f>'Factors &amp; Themes'!D7</x:f>
        <x:v>0.5813908629750691</x:v>
      </x:c>
      <x:c r="X15" t="str">
        <x:f>'Hedge Lab'!A22</x:f>
        <x:v>QQQ</x:v>
      </x:c>
      <x:c r="Y15" t="n">
        <x:f>'Hedge Lab'!I22</x:f>
        <x:v>0.14000315229836308</x:v>
      </x:c>
      <x:c r="Z15" t="n">
        <x:f>'Hedge Lab'!K22</x:f>
        <x:v>0.17508586366431023</x:v>
      </x:c>
    </x:row>
    <x:row r="16">
      <x:c r="Q16" t="str">
        <x:f>'Factors &amp; Themes'!F17</x:f>
        <x:v>Financials</x:v>
      </x:c>
      <x:c r="R16" t="n">
        <x:f>'Factors &amp; Themes'!G17</x:f>
        <x:v>0.12</x:v>
      </x:c>
      <x:c r="T16" t="str">
        <x:f>'Factors &amp; Themes'!A8</x:f>
        <x:v>Momentum</x:v>
      </x:c>
      <x:c r="U16" t="n">
        <x:f>'Factors &amp; Themes'!C8</x:f>
        <x:v>0.6862211573922751</x:v>
      </x:c>
      <x:c r="V16" t="n">
        <x:f>'Factors &amp; Themes'!D8</x:f>
        <x:v>0.801281844164752</x:v>
      </x:c>
      <x:c r="X16" t="str">
        <x:f>'Hedge Lab'!A23</x:f>
        <x:v>TLT</x:v>
      </x:c>
      <x:c r="Y16" t="n">
        <x:f>'Hedge Lab'!I23</x:f>
        <x:v>0.24605631786525084</x:v>
      </x:c>
      <x:c r="Z16" t="n">
        <x:f>'Hedge Lab'!K23</x:f>
        <x:v>0.24771391025944114</x:v>
      </x:c>
    </x:row>
    <x:row r="17">
      <x:c r="Q17" t="str">
        <x:f>'Factors &amp; Themes'!F18</x:f>
        <x:v>Consumer</x:v>
      </x:c>
      <x:c r="R17" t="n">
        <x:f>'Factors &amp; Themes'!G18</x:f>
        <x:v>0.1</x:v>
      </x:c>
      <x:c r="T17" t="str">
        <x:f>'Factors &amp; Themes'!A9</x:f>
        <x:v>Value</x:v>
      </x:c>
      <x:c r="U17" t="n">
        <x:f>'Factors &amp; Themes'!C9</x:f>
        <x:v>0.5164831726725898</x:v>
      </x:c>
      <x:c r="V17" t="n">
        <x:f>'Factors &amp; Themes'!D9</x:f>
        <x:v>0.8318338407636136</x:v>
      </x:c>
      <x:c r="X17" t="str">
        <x:f>'Hedge Lab'!A24</x:f>
        <x:v>HYG</x:v>
      </x:c>
      <x:c r="Y17" t="n">
        <x:f>'Hedge Lab'!I24</x:f>
        <x:v>0.2050717245079495</x:v>
      </x:c>
      <x:c r="Z17" t="n">
        <x:f>'Hedge Lab'!K24</x:f>
        <x:v>0.2179339505663739</x:v>
      </x:c>
    </x:row>
    <x:row r="18">
      <x:c r="Q18" t="str">
        <x:f>'Factors &amp; Themes'!F19</x:f>
        <x:v>Gold</x:v>
      </x:c>
      <x:c r="R18" t="n">
        <x:f>'Factors &amp; Themes'!G19</x:f>
        <x:v>0.06</x:v>
      </x:c>
      <x:c r="X18" t="str">
        <x:f>'Hedge Lab'!A25</x:f>
        <x:v>GLD</x:v>
      </x:c>
      <x:c r="Y18" t="n">
        <x:f>'Hedge Lab'!I25</x:f>
        <x:v>0.22508624530684007</x:v>
      </x:c>
      <x:c r="Z18" t="n">
        <x:f>'Hedge Lab'!K25</x:f>
        <x:v>0.23227626016172356</x:v>
      </x:c>
    </x:row>
    <x:row r="19">
      <x:c r="X19" t="str">
        <x:f>'Hedge Lab'!A26</x:f>
        <x:v>UUP</x:v>
      </x:c>
      <x:c r="Y19" t="n">
        <x:f>'Hedge Lab'!I26</x:f>
        <x:v>0.2410554918355035</x:v>
      </x:c>
      <x:c r="Z19" t="n">
        <x:f>'Hedge Lab'!K26</x:f>
        <x:v>0.2439983817016228</x:v>
      </x:c>
    </x:row>
    <x:row r="20">
      <x:c r="X20" t="str">
        <x:f>'Hedge Lab'!A27</x:f>
        <x:v>USO</x:v>
      </x:c>
      <x:c r="Y20" t="n">
        <x:f>'Hedge Lab'!I27</x:f>
        <x:v>0.24024955618539917</x:v>
      </x:c>
      <x:c r="Z20" t="n">
        <x:f>'Hedge Lab'!K27</x:f>
        <x:v>0.2434014884926331</x:v>
      </x:c>
    </x:row>
    <x:row r="23">
      <x:c r="Q23" t="str">
        <x:v>Instrument</x:v>
      </x:c>
      <x:c r="R23" t="str">
        <x:v>Hedge score</x:v>
      </x:c>
      <x:c r="S23" t="str">
        <x:v>Variance reduction</x:v>
      </x:c>
      <x:c r="U23" t="str">
        <x:v>Instrument</x:v>
      </x:c>
      <x:c r="V23" t="str">
        <x:v>Basis risk</x:v>
      </x:c>
      <x:c r="X23" t="str">
        <x:v>Instrument</x:v>
      </x:c>
      <x:c r="Y23" t="str">
        <x:v>Selected notional</x:v>
      </x:c>
    </x:row>
    <x:row r="24">
      <x:c r="Q24" t="str">
        <x:f>'Hedge Lab'!A21</x:f>
        <x:v>SPY</x:v>
      </x:c>
      <x:c r="R24" t="n">
        <x:f>'Hedge Lab'!N21</x:f>
        <x:v>0.6072697247527155</x:v>
      </x:c>
      <x:c r="S24" t="n">
        <x:f>'Hedge Lab'!L21</x:f>
        <x:v>0.44176022445527274</x:v>
      </x:c>
      <x:c r="U24" t="str">
        <x:f>'Hedge Lab'!A21</x:f>
        <x:v>SPY</x:v>
      </x:c>
      <x:c r="V24" t="n">
        <x:f>1-'Hedge Lab'!D21</x:f>
        <x:v>0.40434964643473525</x:v>
      </x:c>
      <x:c r="X24" t="str">
        <x:f>'Hedge Lab'!A21</x:f>
        <x:v>SPY</x:v>
      </x:c>
      <x:c r="Y24" t="n">
        <x:f>'Hedge Lab'!J21</x:f>
        <x:v>36570.47386266194</x:v>
      </x:c>
    </x:row>
    <x:row r="25">
      <x:c r="Q25" t="str">
        <x:f>'Hedge Lab'!A22</x:f>
        <x:v>QQQ</x:v>
      </x:c>
      <x:c r="R25" t="n">
        <x:f>'Hedge Lab'!N22</x:f>
        <x:v>0.6790741990140172</x:v>
      </x:c>
      <x:c r="S25" t="n">
        <x:f>'Hedge Lab'!L22</x:f>
        <x:v>0.5196456127831814</x:v>
      </x:c>
      <x:c r="U25" t="str">
        <x:f>'Hedge Lab'!A22</x:f>
        <x:v>QQQ</x:v>
      </x:c>
      <x:c r="V25" t="n">
        <x:f>1-'Hedge Lab'!D22</x:f>
        <x:v>0.29933236210975533</x:v>
      </x:c>
      <x:c r="X25" t="str">
        <x:f>'Hedge Lab'!A22</x:f>
        <x:v>QQQ</x:v>
      </x:c>
      <x:c r="Y25" t="n">
        <x:f>'Hedge Lab'!J22</x:f>
        <x:v>25340.76470347948</x:v>
      </x:c>
    </x:row>
    <x:row r="26">
      <x:c r="Q26" t="str">
        <x:f>'Hedge Lab'!A23</x:f>
        <x:v>TLT</x:v>
      </x:c>
      <x:c r="R26" t="n">
        <x:f>'Hedge Lab'!N23</x:f>
        <x:v>0.23547145587004453</x:v>
      </x:c>
      <x:c r="S26" t="n">
        <x:f>'Hedge Lab'!L23</x:f>
        <x:v>0.03847543127940711</x:v>
      </x:c>
      <x:c r="U26" t="str">
        <x:f>'Hedge Lab'!A23</x:f>
        <x:v>TLT</x:v>
      </x:c>
      <x:c r="V26" t="n">
        <x:f>1-'Hedge Lab'!D23</x:f>
        <x:v>0.9481213948733962</x:v>
      </x:c>
      <x:c r="X26" t="str">
        <x:f>'Hedge Lab'!A23</x:f>
        <x:v>TLT</x:v>
      </x:c>
      <x:c r="Y26" t="n">
        <x:f>'Hedge Lab'!J23</x:f>
        <x:v>14945.628173356949</x:v>
      </x:c>
    </x:row>
    <x:row r="27">
      <x:c r="Q27" t="str">
        <x:f>'Hedge Lab'!A24</x:f>
        <x:v>HYG</x:v>
      </x:c>
      <x:c r="R27" t="n">
        <x:f>'Hedge Lab'!N24</x:f>
        <x:v>0.3957972305552353</x:v>
      </x:c>
      <x:c r="S27" t="n">
        <x:f>'Hedge Lab'!L24</x:f>
        <x:v>0.2557662187123274</x:v>
      </x:c>
      <x:c r="U27" t="str">
        <x:f>'Hedge Lab'!A24</x:f>
        <x:v>HYG</x:v>
      </x:c>
      <x:c r="V27" t="n">
        <x:f>1-'Hedge Lab'!D24</x:f>
        <x:v>0.6551359081866057</x:v>
      </x:c>
      <x:c r="X27" t="str">
        <x:f>'Hedge Lab'!A24</x:f>
        <x:v>HYG</x:v>
      </x:c>
      <x:c r="Y27" t="n">
        <x:f>'Hedge Lab'!J24</x:f>
        <x:v>91820.27394957852</x:v>
      </x:c>
    </x:row>
    <x:row r="28">
      <x:c r="Q28" t="str">
        <x:f>'Hedge Lab'!A25</x:f>
        <x:v>GLD</x:v>
      </x:c>
      <x:c r="R28" t="n">
        <x:f>'Hedge Lab'!N25</x:f>
        <x:v>0.3425170137797334</x:v>
      </x:c>
      <x:c r="S28" t="n">
        <x:f>'Hedge Lab'!L25</x:f>
        <x:v>0.15458636910528256</x:v>
      </x:c>
      <x:c r="U28" t="str">
        <x:f>'Hedge Lab'!A25</x:f>
        <x:v>GLD</x:v>
      </x:c>
      <x:c r="V28" t="n">
        <x:f>1-'Hedge Lab'!D25</x:f>
        <x:v>0.7915624351932679</x:v>
      </x:c>
      <x:c r="X28" t="str">
        <x:f>'Hedge Lab'!A25</x:f>
        <x:v>GLD</x:v>
      </x:c>
      <x:c r="Y28" t="n">
        <x:f>'Hedge Lab'!J25</x:f>
        <x:v>9150.158534417084</x:v>
      </x:c>
    </x:row>
    <x:row r="29">
      <x:c r="Q29" t="str">
        <x:f>'Hedge Lab'!A26</x:f>
        <x:v>UUP</x:v>
      </x:c>
      <x:c r="R29" t="n">
        <x:f>'Hedge Lab'!N26</x:f>
        <x:v>0.1818643357894784</x:v>
      </x:c>
      <x:c r="S29" t="n">
        <x:f>'Hedge Lab'!L26</x:f>
        <x:v>0.06710344816504576</x:v>
      </x:c>
      <x:c r="U29" t="str">
        <x:f>'Hedge Lab'!A26</x:f>
        <x:v>UUP</x:v>
      </x:c>
      <x:c r="V29" t="n">
        <x:f>1-'Hedge Lab'!D26</x:f>
        <x:v>0.909520616813692</x:v>
      </x:c>
      <x:c r="X29" t="str">
        <x:f>'Hedge Lab'!A26</x:f>
        <x:v>UUP</x:v>
      </x:c>
      <x:c r="Y29" t="n">
        <x:f>'Hedge Lab'!J26</x:f>
        <x:v>32258.35662925563</x:v>
      </x:c>
    </x:row>
    <x:row r="30">
      <x:c r="Q30" t="str">
        <x:f>'Hedge Lab'!A27</x:f>
        <x:v>USO</x:v>
      </x:c>
      <x:c r="R30" t="n">
        <x:f>'Hedge Lab'!N27</x:f>
        <x:v>0.22606712065968015</x:v>
      </x:c>
      <x:c r="S30" t="n">
        <x:f>'Hedge Lab'!L27</x:f>
        <x:v>0.07166215477827331</x:v>
      </x:c>
      <x:c r="U30" t="str">
        <x:f>'Hedge Lab'!A27</x:f>
        <x:v>USO</x:v>
      </x:c>
      <x:c r="V30" t="n">
        <x:f>1-'Hedge Lab'!D27</x:f>
        <x:v>0.903373854258694</x:v>
      </x:c>
      <x:c r="X30" t="str">
        <x:f>'Hedge Lab'!A27</x:f>
        <x:v>USO</x:v>
      </x:c>
      <x:c r="Y30" t="n">
        <x:f>'Hedge Lab'!J27</x:f>
        <x:v>3511.6833832595867</x:v>
      </x:c>
    </x:row>
    <x:row r="33">
      <x:c r="Q33" t="str">
        <x:v>Scenario</x:v>
      </x:c>
      <x:c r="R33" t="str">
        <x:v>Estimated P&amp;L</x:v>
      </x:c>
      <x:c r="T33" t="str">
        <x:v>Strategy</x:v>
      </x:c>
      <x:c r="U33" t="str">
        <x:v>YTD return</x:v>
      </x:c>
      <x:c r="V33" t="str">
        <x:v>Annualized vol</x:v>
      </x:c>
      <x:c r="X33" t="str">
        <x:v>Strategy</x:v>
      </x:c>
      <x:c r="Y33" t="str">
        <x:v>Beta</x:v>
      </x:c>
    </x:row>
    <x:row r="34">
      <x:c r="Q34" t="str">
        <x:f>'FICC &amp; Stress'!A16</x:f>
        <x:v>Equity selloff</x:v>
      </x:c>
      <x:c r="R34" t="n">
        <x:f>'FICC &amp; Stress'!F16</x:f>
        <x:v>-3657.0473862661934</x:v>
      </x:c>
      <x:c r="T34" t="str">
        <x:f>'Dashboard'!A6</x:f>
        <x:v>Portfolio</x:v>
      </x:c>
      <x:c r="U34" t="n">
        <x:f>'Dashboard'!B6</x:f>
        <x:v>0.42674782255896404</x:v>
      </x:c>
      <x:c r="V34" t="n">
        <x:f>'Dashboard'!C6</x:f>
        <x:v>0.2526214374511272</x:v>
      </x:c>
      <x:c r="X34" t="str">
        <x:f>'Dashboard'!A6</x:f>
        <x:v>Portfolio</x:v>
      </x:c>
      <x:c r="Y34" t="n">
        <x:f>'Dashboard'!D6</x:f>
        <x:v>1.4628189545064774</x:v>
      </x:c>
    </x:row>
    <x:row r="35">
      <x:c r="Q35" t="str">
        <x:f>'FICC &amp; Stress'!A17</x:f>
        <x:v>Growth selloff</x:v>
      </x:c>
      <x:c r="R35" t="n">
        <x:f>'FICC &amp; Stress'!F17</x:f>
        <x:v>-3547.7070584871276</x:v>
      </x:c>
      <x:c r="T35" t="str">
        <x:f>'Dashboard'!A7</x:f>
        <x:v>Portfolio after beta hedge</x:v>
      </x:c>
      <x:c r="U35" t="n">
        <x:f>'Dashboard'!B7</x:f>
        <x:v>0.3168632844197852</x:v>
      </x:c>
      <x:c r="V35" t="n">
        <x:f>'Dashboard'!C7</x:f>
        <x:v>0.18790386592536082</x:v>
      </x:c>
      <x:c r="X35" t="str">
        <x:f>'Dashboard'!A7</x:f>
        <x:v>Portfolio after beta hedge</x:v>
      </x:c>
      <x:c r="Y35" t="n">
        <x:f>'Dashboard'!D7</x:f>
        <x:v>0.7314094772532382</x:v>
      </x:c>
    </x:row>
    <x:row r="36">
      <x:c r="Q36" t="str">
        <x:f>'FICC &amp; Stress'!A18</x:f>
        <x:v>Rates selloff</x:v>
      </x:c>
      <x:c r="R36" t="n">
        <x:f>'FICC &amp; Stress'!F18</x:f>
        <x:v>-1494.562817335695</x:v>
      </x:c>
      <x:c r="T36" t="str">
        <x:f>'Dashboard'!A8</x:f>
        <x:v>SPY</x:v>
      </x:c>
      <x:c r="U36" t="n">
        <x:f>'Dashboard'!B8</x:f>
        <x:v>0.12364323737075811</x:v>
      </x:c>
      <x:c r="V36" t="n">
        <x:f>'Dashboard'!C8</x:f>
        <x:v>0.13253857478064393</x:v>
      </x:c>
      <x:c r="X36" t="str">
        <x:f>'Dashboard'!A8</x:f>
        <x:v>SPY</x:v>
      </x:c>
      <x:c r="Y36" t="n">
        <x:f>'Dashboard'!D8</x:f>
        <x:v>0.9944134078212292</x:v>
      </x:c>
    </x:row>
    <x:row r="37">
      <x:c r="Q37" t="str">
        <x:f>'FICC &amp; Stress'!A19</x:f>
        <x:v>Credit selloff</x:v>
      </x:c>
      <x:c r="R37" t="n">
        <x:f>'FICC &amp; Stress'!F19</x:f>
        <x:v>-7345.621915966281</x:v>
      </x:c>
      <x:c r="T37" t="str">
        <x:f>'Dashboard'!A9</x:f>
        <x:v>QQQ</x:v>
      </x:c>
      <x:c r="U37" t="n">
        <x:f>'Dashboard'!B9</x:f>
        <x:v>0.17946485100574194</x:v>
      </x:c>
      <x:c r="V37" t="n">
        <x:f>'Dashboard'!C9</x:f>
        <x:v>0.2074500267290833</x:v>
      </x:c>
      <x:c r="X37" t="str">
        <x:f>'Dashboard'!A9</x:f>
        <x:v>QQQ</x:v>
      </x:c>
      <x:c r="Y37" t="n">
        <x:f>'Dashboard'!D9</x:f>
        <x:v>1.434647499204293</x:v>
      </x:c>
    </x:row>
    <x:row r="38">
      <x:c r="Q38" t="str">
        <x:f>'FICC &amp; Stress'!A20</x:f>
        <x:v>Gold selloff</x:v>
      </x:c>
      <x:c r="R38" t="n">
        <x:f>'FICC &amp; Stress'!F20</x:f>
        <x:v>-915.0158534417084</x:v>
      </x:c>
      <x:c r="T38" t="str">
        <x:f>'Dashboard'!A10</x:f>
        <x:v>IWM</x:v>
      </x:c>
      <x:c r="U38" t="n">
        <x:f>'Dashboard'!B10</x:f>
        <x:v>0.14971976365841733</x:v>
      </x:c>
      <x:c r="V38" t="n">
        <x:f>'Dashboard'!C10</x:f>
        <x:v>0.1842216106166394</x:v>
      </x:c>
      <x:c r="X38" t="str">
        <x:f>'Dashboard'!A10</x:f>
        <x:v>IWM</x:v>
      </x:c>
      <x:c r="Y38" t="n">
        <x:f>'Dashboard'!D10</x:f>
        <x:v>1.1412942224021165</x:v>
      </x:c>
    </x:row>
    <x:row r="39">
      <x:c r="Q39" t="str">
        <x:f>'FICC &amp; Stress'!A21</x:f>
        <x:v>USD rally</x:v>
      </x:c>
      <x:c r="R39" t="n">
        <x:f>'FICC &amp; Stress'!F21</x:f>
        <x:v>-1935.5013977553376</x:v>
      </x:c>
    </x:row>
    <x:row r="40">
      <x:c r="Q40" t="str">
        <x:f>'FICC &amp; Stress'!A22</x:f>
        <x:v>Oil spike</x:v>
      </x:c>
      <x:c r="R40" t="n">
        <x:f>'FICC &amp; Stress'!F22</x:f>
        <x:v>-702.3366766519174</x:v>
      </x:c>
    </x:row>
    <x:row r="43">
      <x:c r="Q43" t="str">
        <x:v>Asset</x:v>
      </x:c>
      <x:c r="R43" t="str">
        <x:v>Correlation</x:v>
      </x:c>
      <x:c r="S43" t="str">
        <x:v>Sensitivity</x:v>
      </x:c>
      <x:c r="U43" t="str">
        <x:v>Shock</x:v>
      </x:c>
      <x:c r="V43" t="str">
        <x:v>Unhedged P&amp;L</x:v>
      </x:c>
      <x:c r="W43" t="str">
        <x:v>Hedge P&amp;L</x:v>
      </x:c>
      <x:c r="X43" t="str">
        <x:v>Hedged P&amp;L</x:v>
      </x:c>
    </x:row>
    <x:row r="44">
      <x:c r="Q44" t="str">
        <x:f>'FICC &amp; Stress'!A6</x:f>
        <x:v>TLT</x:v>
      </x:c>
      <x:c r="R44" t="n">
        <x:f>'FICC &amp; Stress'!E6</x:f>
        <x:v>0.22776875362218543</x:v>
      </x:c>
      <x:c r="S44" t="n">
        <x:f>'FICC &amp; Stress'!F6</x:f>
        <x:v>0.5978251269342779</x:v>
      </x:c>
      <x:c r="U44" t="n">
        <x:f>'Hedge Lab'!A32</x:f>
        <x:v>-0.12</x:v>
      </x:c>
      <x:c r="V44" t="n">
        <x:f>'Hedge Lab'!B32</x:f>
        <x:v>-6081.783528835074</x:v>
      </x:c>
      <x:c r="W44" t="n">
        <x:f>'Hedge Lab'!C32</x:f>
        <x:v>3040.891764417537</x:v>
      </x:c>
      <x:c r="X44" t="n">
        <x:f>'Hedge Lab'!D32</x:f>
        <x:v>-3040.891764417537</x:v>
      </x:c>
    </x:row>
    <x:row r="45">
      <x:c r="Q45" t="str">
        <x:f>'FICC &amp; Stress'!A7</x:f>
        <x:v>HYG</x:v>
      </x:c>
      <x:c r="R45" t="n">
        <x:f>'FICC &amp; Stress'!E7</x:f>
        <x:v>0.5872513020959547</x:v>
      </x:c>
      <x:c r="S45" t="n">
        <x:f>'FICC &amp; Stress'!F7</x:f>
        <x:v>3.672810957983141</x:v>
      </x:c>
      <x:c r="U45" t="n">
        <x:f>'Hedge Lab'!A33</x:f>
        <x:v>-0.08</x:v>
      </x:c>
      <x:c r="V45" t="n">
        <x:f>'Hedge Lab'!B33</x:f>
        <x:v>-4054.5223525567167</x:v>
      </x:c>
      <x:c r="W45" t="n">
        <x:f>'Hedge Lab'!C33</x:f>
        <x:v>2027.2611762783583</x:v>
      </x:c>
      <x:c r="X45" t="n">
        <x:f>'Hedge Lab'!D33</x:f>
        <x:v>-2027.2611762783583</x:v>
      </x:c>
    </x:row>
    <x:row r="46">
      <x:c r="Q46" t="str">
        <x:f>'FICC &amp; Stress'!A8</x:f>
        <x:v>GLD</x:v>
      </x:c>
      <x:c r="R46" t="n">
        <x:f>'FICC &amp; Stress'!E8</x:f>
        <x:v>0.4565496301682131</x:v>
      </x:c>
      <x:c r="S46" t="n">
        <x:f>'FICC &amp; Stress'!F8</x:f>
        <x:v>0.3660063413766833</x:v>
      </x:c>
      <x:c r="U46" t="n">
        <x:f>'Hedge Lab'!A34</x:f>
        <x:v>-0.04</x:v>
      </x:c>
      <x:c r="V46" t="n">
        <x:f>'Hedge Lab'!B34</x:f>
        <x:v>-2027.2611762783583</x:v>
      </x:c>
      <x:c r="W46" t="n">
        <x:f>'Hedge Lab'!C34</x:f>
        <x:v>1013.6305881391792</x:v>
      </x:c>
      <x:c r="X46" t="n">
        <x:f>'Hedge Lab'!D34</x:f>
        <x:v>-1013.6305881391792</x:v>
      </x:c>
    </x:row>
    <x:row r="47">
      <x:c r="Q47" t="str">
        <x:f>'FICC &amp; Stress'!A9</x:f>
        <x:v>UUP</x:v>
      </x:c>
      <x:c r="R47" t="n">
        <x:f>'FICC &amp; Stress'!E9</x:f>
        <x:v>-0.3007979108742413</x:v>
      </x:c>
      <x:c r="S47" t="n">
        <x:f>'FICC &amp; Stress'!F9</x:f>
        <x:v>-1.2903342651702252</x:v>
      </x:c>
      <x:c r="U47" t="n">
        <x:f>'Hedge Lab'!A35</x:f>
        <x:v>0</x:v>
      </x:c>
      <x:c r="V47" t="n">
        <x:f>'Hedge Lab'!B35</x:f>
        <x:v>0</x:v>
      </x:c>
      <x:c r="W47" t="n">
        <x:f>'Hedge Lab'!C35</x:f>
        <x:v>0</x:v>
      </x:c>
      <x:c r="X47" t="n">
        <x:f>'Hedge Lab'!D35</x:f>
        <x:v>0</x:v>
      </x:c>
    </x:row>
    <x:row r="48">
      <x:c r="Q48" t="str">
        <x:f>'FICC &amp; Stress'!A10</x:f>
        <x:v>USO</x:v>
      </x:c>
      <x:c r="R48" t="n">
        <x:f>'FICC &amp; Stress'!E10</x:f>
        <x:v>-0.31084746378458045</x:v>
      </x:c>
      <x:c r="S48" t="n">
        <x:f>'FICC &amp; Stress'!F10</x:f>
        <x:v>-0.14046733533038347</x:v>
      </x:c>
      <x:c r="U48" t="n">
        <x:f>'Hedge Lab'!A36</x:f>
        <x:v>0.04</x:v>
      </x:c>
      <x:c r="V48" t="n">
        <x:f>'Hedge Lab'!B36</x:f>
        <x:v>2027.2611762783583</x:v>
      </x:c>
      <x:c r="W48" t="n">
        <x:f>'Hedge Lab'!C36</x:f>
        <x:v>-1013.6305881391792</x:v>
      </x:c>
      <x:c r="X48" t="n">
        <x:f>'Hedge Lab'!D36</x:f>
        <x:v>1013.6305881391792</x:v>
      </x:c>
    </x:row>
    <x:row r="49">
      <x:c r="U49" t="n">
        <x:f>'Hedge Lab'!A37</x:f>
        <x:v>0.08</x:v>
      </x:c>
      <x:c r="V49" t="n">
        <x:f>'Hedge Lab'!B37</x:f>
        <x:v>4054.5223525567167</x:v>
      </x:c>
      <x:c r="W49" t="n">
        <x:f>'Hedge Lab'!C37</x:f>
        <x:v>-2027.2611762783583</x:v>
      </x:c>
      <x:c r="X49" t="n">
        <x:f>'Hedge Lab'!D37</x:f>
        <x:v>2027.2611762783583</x:v>
      </x:c>
    </x:row>
    <x:row r="50">
      <x:c r="U50" t="n">
        <x:f>'Hedge Lab'!A38</x:f>
        <x:v>0.12</x:v>
      </x:c>
      <x:c r="V50" t="n">
        <x:f>'Hedge Lab'!B38</x:f>
        <x:v>6081.783528835074</x:v>
      </x:c>
      <x:c r="W50" t="n">
        <x:f>'Hedge Lab'!C38</x:f>
        <x:v>-3040.891764417537</x:v>
      </x:c>
      <x:c r="X50" t="n">
        <x:f>'Hedge Lab'!D38</x:f>
        <x:v>3040.891764417537</x:v>
      </x:c>
    </x:row>
    <x:row r="101">
      <x:c r="A101" s="282" t="str">
        <x:v>All graphics are historical and formula-linked. Correlations, sensitivities, and hedge rankings can change as the portfolio or market regime changes.</x:v>
      </x:c>
      <x:c r="B101" s="282"/>
      <x:c r="C101" s="282"/>
      <x:c r="D101" s="282"/>
      <x:c r="E101" s="282"/>
      <x:c r="F101" s="282"/>
      <x:c r="G101" s="282"/>
      <x:c r="H101" s="282"/>
      <x:c r="I101" s="282"/>
      <x:c r="J101" s="282"/>
      <x:c r="K101" s="282"/>
      <x:c r="L101" s="282"/>
      <x:c r="M101" s="282"/>
      <x:c r="N101" s="282"/>
      <x:c r="O101" s="282"/>
      <x:c r="P101" s="282"/>
    </x:row>
    <x:row r="102">
      <x:c r="A102" s="282"/>
      <x:c r="B102" s="282"/>
      <x:c r="C102" s="282"/>
      <x:c r="D102" s="282"/>
      <x:c r="E102" s="282"/>
      <x:c r="F102" s="282"/>
      <x:c r="G102" s="282"/>
      <x:c r="H102" s="282"/>
      <x:c r="I102" s="282"/>
      <x:c r="J102" s="282"/>
      <x:c r="K102" s="282"/>
      <x:c r="L102" s="282"/>
      <x:c r="M102" s="282"/>
      <x:c r="N102" s="282"/>
      <x:c r="O102" s="282"/>
      <x:c r="P102" s="282"/>
    </x:row>
    <x:row r="103">
      <x:c r="A103" s="282"/>
      <x:c r="B103" s="282"/>
      <x:c r="C103" s="282"/>
      <x:c r="D103" s="282"/>
      <x:c r="E103" s="282"/>
      <x:c r="F103" s="282"/>
      <x:c r="G103" s="282"/>
      <x:c r="H103" s="282"/>
      <x:c r="I103" s="282"/>
      <x:c r="J103" s="282"/>
      <x:c r="K103" s="282"/>
      <x:c r="L103" s="282"/>
      <x:c r="M103" s="282"/>
      <x:c r="N103" s="282"/>
      <x:c r="O103" s="282"/>
      <x:c r="P103" s="282"/>
    </x:row>
  </x:sheetData>
  <x:mergeCells>
    <x:mergeCell ref="A5:D5"/>
    <x:mergeCell ref="A6:D8"/>
    <x:mergeCell ref="E5:H5"/>
    <x:mergeCell ref="E6:H8"/>
    <x:mergeCell ref="I5:L5"/>
    <x:mergeCell ref="I6:L8"/>
    <x:mergeCell ref="M5:P5"/>
    <x:mergeCell ref="M6:P8"/>
    <x:mergeCell ref="A101:P103"/>
  </x:mergeCells>
  <x:pageMargins left="0.7" right="0.7" top="0.75" bottom="0.75" header="0.3" footer="0.3"/>
  <x:drawing xmlns:r="http://schemas.openxmlformats.org/officeDocument/2006/relationships" r:id="R6fb711f70ec2439a"/>
</x:worksheet>
</file>

<file path=xl/worksheets/sheet11.xml><?xml version="1.0" encoding="utf-8"?>
<x:worksheet xmlns:x="http://schemas.openxmlformats.org/spreadsheetml/2006/main">
  <x:sheetPr>
    <x:tabColor rgb="FF7030A0"/>
  </x:sheetPr>
  <x:sheetViews>
    <x:sheetView showGridLines="0" workbookViewId="0"/>
  </x:sheetViews>
  <x:sheetFormatPr defaultRowHeight="15"/>
  <x:cols>
    <x:col min="1" max="1" width="19" hidden="0" customWidth="1"/>
    <x:col min="2" max="2" width="18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>
      <x:c r="A1" s="214"/>
      <x:c r="B1" s="214"/>
      <x:c r="C1" s="214"/>
      <x:c r="D1" s="214"/>
      <x:c r="E1" s="214"/>
      <x:c r="F1" s="214"/>
      <x:c r="G1" s="214"/>
      <x:c r="H1" s="214"/>
      <x:c r="I1" s="214"/>
      <x:c r="J1" s="214"/>
      <x:c r="K1" s="214"/>
      <x:c r="L1" s="214"/>
      <x:c r="M1" s="214"/>
      <x:c r="N1" s="214"/>
      <x:c r="O1" s="214"/>
      <x:c r="P1" s="214"/>
      <x:c r="Q1" s="214"/>
      <x:c r="R1" s="214"/>
      <x:c r="S1" s="214"/>
      <x:c r="T1" s="214"/>
      <x:c r="U1" s="214"/>
      <x:c r="V1" s="214"/>
    </x:row>
    <x:row r="2">
      <x:c r="A2" s="209" t="str">
        <x:v>Macro Correlation Map</x:v>
      </x:c>
      <x:c r="B2" s="214"/>
      <x:c r="C2" s="214"/>
      <x:c r="D2" s="214"/>
      <x:c r="E2" s="214"/>
      <x:c r="F2" s="214"/>
      <x:c r="G2" s="214"/>
      <x:c r="H2" s="214"/>
      <x:c r="I2" s="214"/>
      <x:c r="J2" s="214"/>
      <x:c r="K2" s="214"/>
      <x:c r="L2" s="214"/>
      <x:c r="M2" s="214"/>
      <x:c r="N2" s="214"/>
      <x:c r="O2" s="214"/>
      <x:c r="P2" s="214"/>
      <x:c r="Q2" s="214"/>
      <x:c r="R2" s="214"/>
      <x:c r="S2" s="214"/>
      <x:c r="T2" s="214"/>
      <x:c r="U2" s="214"/>
      <x:c r="V2" s="214"/>
    </x:row>
    <x:row r="3">
      <x:c r="A3" s="130" t="str">
        <x:v>2026 YTD daily relationships. Correlation shows direction and consistency; sensitivity estimates the size of the historical response.</x:v>
      </x:c>
      <x:c r="B3" s="214"/>
      <x:c r="C3" s="214"/>
      <x:c r="D3" s="214"/>
      <x:c r="E3" s="214"/>
      <x:c r="F3" s="214"/>
      <x:c r="G3" s="214"/>
      <x:c r="H3" s="214"/>
      <x:c r="I3" s="214"/>
      <x:c r="J3" s="214"/>
      <x:c r="K3" s="214"/>
      <x:c r="L3" s="214"/>
      <x:c r="M3" s="214"/>
      <x:c r="N3" s="214"/>
      <x:c r="O3" s="214"/>
      <x:c r="P3" s="214"/>
      <x:c r="Q3" s="214"/>
      <x:c r="R3" s="214"/>
      <x:c r="S3" s="214"/>
      <x:c r="T3" s="214"/>
      <x:c r="U3" s="214"/>
      <x:c r="V3" s="214"/>
    </x:row>
    <x:row r="4">
      <x:c r="A4" s="215"/>
      <x:c r="B4" s="215"/>
      <x:c r="C4" s="215"/>
      <x:c r="D4" s="215"/>
      <x:c r="E4" s="215"/>
      <x:c r="F4" s="215"/>
      <x:c r="G4" s="215"/>
      <x:c r="H4" s="215"/>
      <x:c r="I4" s="215"/>
      <x:c r="J4" s="215"/>
      <x:c r="K4" s="215"/>
      <x:c r="L4" s="215"/>
      <x:c r="M4" s="215"/>
      <x:c r="N4" s="215"/>
      <x:c r="O4" s="215"/>
      <x:c r="P4" s="215"/>
      <x:c r="Q4" s="215"/>
      <x:c r="R4" s="215"/>
      <x:c r="S4" s="214"/>
      <x:c r="T4" s="214"/>
      <x:c r="U4" s="214"/>
      <x:c r="V4" s="214"/>
    </x:row>
    <x:row r="5">
      <x:c r="A5" s="327" t="str">
        <x:v>Correlation matrix</x:v>
      </x:c>
      <x:c r="B5" s="328"/>
      <x:c r="C5" s="328"/>
      <x:c r="D5" s="328"/>
      <x:c r="E5" s="328"/>
      <x:c r="F5" s="328"/>
      <x:c r="G5" s="328"/>
      <x:c r="H5" s="328"/>
      <x:c r="I5" s="328"/>
      <x:c r="J5" s="329"/>
      <x:c r="K5" s="214"/>
      <x:c r="L5" s="327" t="str">
        <x:v>Portfolio-level comparison</x:v>
      </x:c>
      <x:c r="M5" s="328"/>
      <x:c r="N5" s="328"/>
      <x:c r="O5" s="328"/>
      <x:c r="P5" s="328"/>
      <x:c r="Q5" s="328"/>
      <x:c r="R5" s="329"/>
      <x:c r="S5" s="214"/>
      <x:c r="T5" s="214" t="str">
        <x:v>Driver</x:v>
      </x:c>
      <x:c r="U5" s="214" t="str">
        <x:v>Correlation</x:v>
      </x:c>
      <x:c r="V5" s="214" t="str">
        <x:v>Sensitivity</x:v>
      </x:c>
    </x:row>
    <x:row r="6" ht="42" customHeight="1">
      <x:c r="A6" s="293" t="str">
        <x:v>Asset</x:v>
      </x:c>
      <x:c r="B6" s="294" t="str">
        <x:v>Role</x:v>
      </x:c>
      <x:c r="C6" s="294" t="str">
        <x:v>Equity market (SPY)</x:v>
      </x:c>
      <x:c r="D6" s="294" t="str">
        <x:v>Growth (QQQ)</x:v>
      </x:c>
      <x:c r="E6" s="294" t="str">
        <x:v>Oil (USO)</x:v>
      </x:c>
      <x:c r="F6" s="294" t="str">
        <x:v>USD (UUP)</x:v>
      </x:c>
      <x:c r="G6" s="294" t="str">
        <x:v>Credit (HYG)</x:v>
      </x:c>
      <x:c r="H6" s="294" t="str">
        <x:v>Long bonds (TLT)</x:v>
      </x:c>
      <x:c r="I6" s="294" t="str">
        <x:v>Inflation proxy</x:v>
      </x:c>
      <x:c r="J6" s="295" t="str">
        <x:v>Fed surprise proxy</x:v>
      </x:c>
      <x:c r="K6" s="214"/>
      <x:c r="L6" s="214"/>
      <x:c r="M6" s="214"/>
      <x:c r="N6" s="214"/>
      <x:c r="O6" s="214"/>
      <x:c r="P6" s="214"/>
      <x:c r="Q6" s="214"/>
      <x:c r="R6" s="214"/>
      <x:c r="S6" s="214"/>
      <x:c r="T6" s="214" t="str">
        <x:v>Equity market (SPY)</x:v>
      </x:c>
      <x:c r="U6" s="214" t="n">
        <x:f>C7</x:f>
        <x:v>0.7717838774976222</x:v>
      </x:c>
      <x:c r="V6" s="214" t="n">
        <x:f>C26</x:f>
        <x:v>1.4628189545064774</x:v>
      </x:c>
    </x:row>
    <x:row r="7">
      <x:c r="A7" s="298" t="str">
        <x:v>Portfolio</x:v>
      </x:c>
      <x:c r="B7" s="298" t="str">
        <x:v>Portfolio</x:v>
      </x:c>
      <x:c r="C7" s="299" t="n">
        <x:f>CORREL('Daily Analysis'!$B$4:$B$182,'Daily Analysis'!$AE$4:$AE$182)</x:f>
        <x:v>0.7717838774976222</x:v>
      </x:c>
      <x:c r="D7" s="299" t="n">
        <x:f>CORREL('Daily Analysis'!$B$4:$B$182,'Daily Analysis'!$AF$4:$AF$182)</x:f>
        <x:v>0.8370589213969616</x:v>
      </x:c>
      <x:c r="E7" s="299" t="n">
        <x:f>CORREL('Daily Analysis'!$B$4:$B$182,'Daily Analysis'!$AK$4:$AK$182)</x:f>
        <x:v>-0.31084746378458045</x:v>
      </x:c>
      <x:c r="F7" s="299" t="n">
        <x:f>CORREL('Daily Analysis'!$B$4:$B$182,'Daily Analysis'!$AJ$4:$AJ$182)</x:f>
        <x:v>-0.3007979108742413</x:v>
      </x:c>
      <x:c r="G7" s="299" t="n">
        <x:f>CORREL('Daily Analysis'!$B$4:$B$182,'Daily Analysis'!$AH$4:$AH$182)</x:f>
        <x:v>0.5872513020959547</x:v>
      </x:c>
      <x:c r="H7" s="299" t="n">
        <x:f>CORREL('Daily Analysis'!$B$4:$B$182,'Daily Analysis'!$AG$4:$AG$182)</x:f>
        <x:v>0.22776875362218543</x:v>
      </x:c>
      <x:c r="I7" s="299" t="n">
        <x:f>CORREL('Daily Analysis'!$B$4:$B$182,'Daily Analysis'!$BG$4:$BG$182)</x:f>
        <x:v>-0.04853213633184132</x:v>
      </x:c>
      <x:c r="J7" s="299" t="n">
        <x:f>CORREL('Daily Analysis'!$B$4:$B$182,'Daily Analysis'!$BH$4:$BH$182)</x:f>
        <x:v>-0.3178903273792188</x:v>
      </x:c>
      <x:c r="K7" s="214"/>
      <x:c r="L7" s="214"/>
      <x:c r="M7" s="214"/>
      <x:c r="N7" s="214"/>
      <x:c r="O7" s="214"/>
      <x:c r="P7" s="214"/>
      <x:c r="Q7" s="214"/>
      <x:c r="R7" s="214"/>
      <x:c r="S7" s="214"/>
      <x:c r="T7" s="214" t="str">
        <x:v>Growth (QQQ)</x:v>
      </x:c>
      <x:c r="U7" s="214" t="n">
        <x:f>D7</x:f>
        <x:v>0.8370589213969616</x:v>
      </x:c>
      <x:c r="V7" s="214" t="n">
        <x:f>D26</x:f>
        <x:v>1.0136305881391792</x:v>
      </x:c>
    </x:row>
    <x:row r="8">
      <x:c r="A8" s="177" t="str">
        <x:v>NVDA</x:v>
      </x:c>
      <x:c r="B8" s="177" t="str">
        <x:v>Semiconductor</x:v>
      </x:c>
      <x:c r="C8" s="178" t="n">
        <x:f>CORREL('Daily Analysis'!$W$4:$W$182,'Daily Analysis'!$AE$4:$AE$182)</x:f>
        <x:v>0.65583322709702</x:v>
      </x:c>
      <x:c r="D8" s="178" t="n">
        <x:f>CORREL('Daily Analysis'!$W$4:$W$182,'Daily Analysis'!$AF$4:$AF$182)</x:f>
        <x:v>0.6717527575262051</x:v>
      </x:c>
      <x:c r="E8" s="178" t="n">
        <x:f>CORREL('Daily Analysis'!$W$4:$W$182,'Daily Analysis'!$AK$4:$AK$182)</x:f>
        <x:v>-0.17037119557786162</x:v>
      </x:c>
      <x:c r="F8" s="178" t="n">
        <x:f>CORREL('Daily Analysis'!$W$4:$W$182,'Daily Analysis'!$AJ$4:$AJ$182)</x:f>
        <x:v>-0.21918902924529568</x:v>
      </x:c>
      <x:c r="G8" s="178" t="n">
        <x:f>CORREL('Daily Analysis'!$W$4:$W$182,'Daily Analysis'!$AH$4:$AH$182)</x:f>
        <x:v>0.45147169993000885</x:v>
      </x:c>
      <x:c r="H8" s="178" t="n">
        <x:f>CORREL('Daily Analysis'!$W$4:$W$182,'Daily Analysis'!$AG$4:$AG$182)</x:f>
        <x:v>0.16076387131449169</x:v>
      </x:c>
      <x:c r="I8" s="178" t="n">
        <x:f>CORREL('Daily Analysis'!$W$4:$W$182,'Daily Analysis'!$BG$4:$BG$182)</x:f>
        <x:v>0.0002908823725598718</x:v>
      </x:c>
      <x:c r="J8" s="178" t="n">
        <x:f>CORREL('Daily Analysis'!$W$4:$W$182,'Daily Analysis'!$BH$4:$BH$182)</x:f>
        <x:v>-0.22762287493450317</x:v>
      </x:c>
      <x:c r="K8" s="214"/>
      <x:c r="L8" s="214"/>
      <x:c r="M8" s="214"/>
      <x:c r="N8" s="214"/>
      <x:c r="O8" s="214"/>
      <x:c r="P8" s="214"/>
      <x:c r="Q8" s="214"/>
      <x:c r="R8" s="214"/>
      <x:c r="S8" s="214"/>
      <x:c r="T8" s="214" t="str">
        <x:v>Oil (USO)</x:v>
      </x:c>
      <x:c r="U8" s="214" t="n">
        <x:f>E7</x:f>
        <x:v>-0.31084746378458045</x:v>
      </x:c>
      <x:c r="V8" s="214" t="n">
        <x:f>E26</x:f>
        <x:v>-0.14046733533038347</x:v>
      </x:c>
    </x:row>
    <x:row r="9">
      <x:c r="A9" s="177" t="str">
        <x:v>MU</x:v>
      </x:c>
      <x:c r="B9" s="177" t="str">
        <x:v>Semiconductor</x:v>
      </x:c>
      <x:c r="C9" s="178" t="n">
        <x:f>CORREL('Daily Analysis'!$X$4:$X$182,'Daily Analysis'!$AE$4:$AE$182)</x:f>
        <x:v>0.5048721427669743</x:v>
      </x:c>
      <x:c r="D9" s="178" t="n">
        <x:f>CORREL('Daily Analysis'!$X$4:$X$182,'Daily Analysis'!$AF$4:$AF$182)</x:f>
        <x:v>0.6986233974536564</x:v>
      </x:c>
      <x:c r="E9" s="178" t="n">
        <x:f>CORREL('Daily Analysis'!$X$4:$X$182,'Daily Analysis'!$AK$4:$AK$182)</x:f>
        <x:v>-0.16313116554366622</x:v>
      </x:c>
      <x:c r="F9" s="178" t="n">
        <x:f>CORREL('Daily Analysis'!$X$4:$X$182,'Daily Analysis'!$AJ$4:$AJ$182)</x:f>
        <x:v>-0.1665265627146644</x:v>
      </x:c>
      <x:c r="G9" s="178" t="n">
        <x:f>CORREL('Daily Analysis'!$X$4:$X$182,'Daily Analysis'!$AH$4:$AH$182)</x:f>
        <x:v>0.3647971689286412</x:v>
      </x:c>
      <x:c r="H9" s="178" t="n">
        <x:f>CORREL('Daily Analysis'!$X$4:$X$182,'Daily Analysis'!$AG$4:$AG$182)</x:f>
        <x:v>0.10025312312179048</x:v>
      </x:c>
      <x:c r="I9" s="178" t="n">
        <x:f>CORREL('Daily Analysis'!$X$4:$X$182,'Daily Analysis'!$BG$4:$BG$182)</x:f>
        <x:v>-0.0006785131420533556</x:v>
      </x:c>
      <x:c r="J9" s="178" t="n">
        <x:f>CORREL('Daily Analysis'!$X$4:$X$182,'Daily Analysis'!$BH$4:$BH$182)</x:f>
        <x:v>-0.15604009944241795</x:v>
      </x:c>
      <x:c r="K9" s="214"/>
      <x:c r="L9" s="214"/>
      <x:c r="M9" s="214"/>
      <x:c r="N9" s="214"/>
      <x:c r="O9" s="214"/>
      <x:c r="P9" s="214"/>
      <x:c r="Q9" s="214"/>
      <x:c r="R9" s="214"/>
      <x:c r="S9" s="214"/>
      <x:c r="T9" s="214" t="str">
        <x:v>USD (UUP)</x:v>
      </x:c>
      <x:c r="U9" s="214" t="n">
        <x:f>F7</x:f>
        <x:v>-0.3007979108742413</x:v>
      </x:c>
      <x:c r="V9" s="214" t="n">
        <x:f>F26</x:f>
        <x:v>-1.2903342651702252</x:v>
      </x:c>
    </x:row>
    <x:row r="10">
      <x:c r="A10" s="177" t="str">
        <x:v>TSM</x:v>
      </x:c>
      <x:c r="B10" s="177" t="str">
        <x:v>Semiconductor</x:v>
      </x:c>
      <x:c r="C10" s="178" t="n">
        <x:f>CORREL('Daily Analysis'!$Y$4:$Y$182,'Daily Analysis'!$AE$4:$AE$182)</x:f>
        <x:v>0.7005887811713051</x:v>
      </x:c>
      <x:c r="D10" s="178" t="n">
        <x:f>CORREL('Daily Analysis'!$Y$4:$Y$182,'Daily Analysis'!$AF$4:$AF$182)</x:f>
        <x:v>0.7757943592278805</x:v>
      </x:c>
      <x:c r="E10" s="178" t="n">
        <x:f>CORREL('Daily Analysis'!$Y$4:$Y$182,'Daily Analysis'!$AK$4:$AK$182)</x:f>
        <x:v>-0.3214006923530125</x:v>
      </x:c>
      <x:c r="F10" s="178" t="n">
        <x:f>CORREL('Daily Analysis'!$Y$4:$Y$182,'Daily Analysis'!$AJ$4:$AJ$182)</x:f>
        <x:v>-0.26842816809143777</x:v>
      </x:c>
      <x:c r="G10" s="178" t="n">
        <x:f>CORREL('Daily Analysis'!$Y$4:$Y$182,'Daily Analysis'!$AH$4:$AH$182)</x:f>
        <x:v>0.5172060457089299</x:v>
      </x:c>
      <x:c r="H10" s="178" t="n">
        <x:f>CORREL('Daily Analysis'!$Y$4:$Y$182,'Daily Analysis'!$AG$4:$AG$182)</x:f>
        <x:v>0.23107017947456765</x:v>
      </x:c>
      <x:c r="I10" s="178" t="n">
        <x:f>CORREL('Daily Analysis'!$Y$4:$Y$182,'Daily Analysis'!$BG$4:$BG$182)</x:f>
        <x:v>-0.14162153915362483</x:v>
      </x:c>
      <x:c r="J10" s="178" t="n">
        <x:f>CORREL('Daily Analysis'!$Y$4:$Y$182,'Daily Analysis'!$BH$4:$BH$182)</x:f>
        <x:v>-0.30515021186851327</x:v>
      </x:c>
      <x:c r="K10" s="214"/>
      <x:c r="L10" s="214"/>
      <x:c r="M10" s="214"/>
      <x:c r="N10" s="214"/>
      <x:c r="O10" s="214"/>
      <x:c r="P10" s="214"/>
      <x:c r="Q10" s="214"/>
      <x:c r="R10" s="214"/>
      <x:c r="S10" s="214"/>
      <x:c r="T10" s="214" t="str">
        <x:v>Credit (HYG)</x:v>
      </x:c>
      <x:c r="U10" s="214" t="n">
        <x:f>G7</x:f>
        <x:v>0.5872513020959547</x:v>
      </x:c>
      <x:c r="V10" s="214" t="n">
        <x:f>G26</x:f>
        <x:v>3.672810957983141</x:v>
      </x:c>
    </x:row>
    <x:row r="11">
      <x:c r="A11" s="177" t="str">
        <x:v>LLY</x:v>
      </x:c>
      <x:c r="B11" s="177" t="str">
        <x:v>Healthcare</x:v>
      </x:c>
      <x:c r="C11" s="178" t="n">
        <x:f>CORREL('Daily Analysis'!$Z$4:$Z$182,'Daily Analysis'!$AE$4:$AE$182)</x:f>
        <x:v>0.0834817103827363</x:v>
      </x:c>
      <x:c r="D11" s="178" t="n">
        <x:f>CORREL('Daily Analysis'!$Z$4:$Z$182,'Daily Analysis'!$AF$4:$AF$182)</x:f>
        <x:v>-0.04915422631574336</x:v>
      </x:c>
      <x:c r="E11" s="178" t="n">
        <x:f>CORREL('Daily Analysis'!$Z$4:$Z$182,'Daily Analysis'!$AK$4:$AK$182)</x:f>
        <x:v>-0.18762862156712576</x:v>
      </x:c>
      <x:c r="F11" s="178" t="n">
        <x:f>CORREL('Daily Analysis'!$Z$4:$Z$182,'Daily Analysis'!$AJ$4:$AJ$182)</x:f>
        <x:v>-0.06955585503791727</x:v>
      </x:c>
      <x:c r="G11" s="178" t="n">
        <x:f>CORREL('Daily Analysis'!$Z$4:$Z$182,'Daily Analysis'!$AH$4:$AH$182)</x:f>
        <x:v>0.1293886722512952</x:v>
      </x:c>
      <x:c r="H11" s="178" t="n">
        <x:f>CORREL('Daily Analysis'!$Z$4:$Z$182,'Daily Analysis'!$AG$4:$AG$182)</x:f>
        <x:v>0.12148733443582514</x:v>
      </x:c>
      <x:c r="I11" s="178" t="n">
        <x:f>CORREL('Daily Analysis'!$Z$4:$Z$182,'Daily Analysis'!$BG$4:$BG$182)</x:f>
        <x:v>-0.11291165420677145</x:v>
      </x:c>
      <x:c r="J11" s="178" t="n">
        <x:f>CORREL('Daily Analysis'!$Z$4:$Z$182,'Daily Analysis'!$BH$4:$BH$182)</x:f>
        <x:v>-0.12663103360358893</x:v>
      </x:c>
      <x:c r="K11" s="214"/>
      <x:c r="L11" s="214"/>
      <x:c r="M11" s="214"/>
      <x:c r="N11" s="214"/>
      <x:c r="O11" s="214"/>
      <x:c r="P11" s="214"/>
      <x:c r="Q11" s="214"/>
      <x:c r="R11" s="214"/>
      <x:c r="S11" s="214"/>
      <x:c r="T11" s="214" t="str">
        <x:v>Long bonds (TLT)</x:v>
      </x:c>
      <x:c r="U11" s="214" t="n">
        <x:f>H7</x:f>
        <x:v>0.22776875362218543</x:v>
      </x:c>
      <x:c r="V11" s="214" t="n">
        <x:f>H26</x:f>
        <x:v>0.5978251269342779</x:v>
      </x:c>
    </x:row>
    <x:row r="12">
      <x:c r="A12" s="177" t="str">
        <x:v>JPM</x:v>
      </x:c>
      <x:c r="B12" s="177" t="str">
        <x:v>Financial</x:v>
      </x:c>
      <x:c r="C12" s="178" t="n">
        <x:f>CORREL('Daily Analysis'!$AA$4:$AA$182,'Daily Analysis'!$AE$4:$AE$182)</x:f>
        <x:v>0.4446030314028959</x:v>
      </x:c>
      <x:c r="D12" s="178" t="n">
        <x:f>CORREL('Daily Analysis'!$AA$4:$AA$182,'Daily Analysis'!$AF$4:$AF$182)</x:f>
        <x:v>0.25584523317393065</x:v>
      </x:c>
      <x:c r="E12" s="178" t="n">
        <x:f>CORREL('Daily Analysis'!$AA$4:$AA$182,'Daily Analysis'!$AK$4:$AK$182)</x:f>
        <x:v>-0.2908023481719566</x:v>
      </x:c>
      <x:c r="F12" s="178" t="n">
        <x:f>CORREL('Daily Analysis'!$AA$4:$AA$182,'Daily Analysis'!$AJ$4:$AJ$182)</x:f>
        <x:v>-0.15381719314461548</x:v>
      </x:c>
      <x:c r="G12" s="178" t="n">
        <x:f>CORREL('Daily Analysis'!$AA$4:$AA$182,'Daily Analysis'!$AH$4:$AH$182)</x:f>
        <x:v>0.38877354302365535</x:v>
      </x:c>
      <x:c r="H12" s="178" t="n">
        <x:f>CORREL('Daily Analysis'!$AA$4:$AA$182,'Daily Analysis'!$AG$4:$AG$182)</x:f>
        <x:v>0.13976339207262353</x:v>
      </x:c>
      <x:c r="I12" s="178" t="n">
        <x:f>CORREL('Daily Analysis'!$AA$4:$AA$182,'Daily Analysis'!$BG$4:$BG$182)</x:f>
        <x:v>-0.18137997406699874</x:v>
      </x:c>
      <x:c r="J12" s="178" t="n">
        <x:f>CORREL('Daily Analysis'!$AA$4:$AA$182,'Daily Analysis'!$BH$4:$BH$182)</x:f>
        <x:v>-0.18053628466098046</x:v>
      </x:c>
      <x:c r="K12" s="214"/>
      <x:c r="L12" s="214"/>
      <x:c r="M12" s="214"/>
      <x:c r="N12" s="214"/>
      <x:c r="O12" s="214"/>
      <x:c r="P12" s="214"/>
      <x:c r="Q12" s="214"/>
      <x:c r="R12" s="214"/>
      <x:c r="S12" s="214"/>
      <x:c r="T12" s="214" t="str">
        <x:v>Inflation proxy</x:v>
      </x:c>
      <x:c r="U12" s="214" t="n">
        <x:f>I7</x:f>
        <x:v>-0.04853213633184132</x:v>
      </x:c>
      <x:c r="V12" s="214" t="n">
        <x:f>I26</x:f>
        <x:v>-0.03978702067493888</x:v>
      </x:c>
    </x:row>
    <x:row r="13">
      <x:c r="A13" s="177" t="str">
        <x:v>COST</x:v>
      </x:c>
      <x:c r="B13" s="177" t="str">
        <x:v>Consumer</x:v>
      </x:c>
      <x:c r="C13" s="178" t="n">
        <x:f>CORREL('Daily Analysis'!$AB$4:$AB$182,'Daily Analysis'!$AE$4:$AE$182)</x:f>
        <x:v>-0.12233690174846562</x:v>
      </x:c>
      <x:c r="D13" s="178" t="n">
        <x:f>CORREL('Daily Analysis'!$AB$4:$AB$182,'Daily Analysis'!$AF$4:$AF$182)</x:f>
        <x:v>-0.23160239073773264</x:v>
      </x:c>
      <x:c r="E13" s="178" t="n">
        <x:f>CORREL('Daily Analysis'!$AB$4:$AB$182,'Daily Analysis'!$AK$4:$AK$182)</x:f>
        <x:v>0.05951881413226105</x:v>
      </x:c>
      <x:c r="F13" s="178" t="n">
        <x:f>CORREL('Daily Analysis'!$AB$4:$AB$182,'Daily Analysis'!$AJ$4:$AJ$182)</x:f>
        <x:v>0.08285102454799935</x:v>
      </x:c>
      <x:c r="G13" s="178" t="n">
        <x:f>CORREL('Daily Analysis'!$AB$4:$AB$182,'Daily Analysis'!$AH$4:$AH$182)</x:f>
        <x:v>-0.03317290538771365</x:v>
      </x:c>
      <x:c r="H13" s="178" t="n">
        <x:f>CORREL('Daily Analysis'!$AB$4:$AB$182,'Daily Analysis'!$AG$4:$AG$182)</x:f>
        <x:v>-0.00036677941284741827</x:v>
      </x:c>
      <x:c r="I13" s="178" t="n">
        <x:f>CORREL('Daily Analysis'!$AB$4:$AB$182,'Daily Analysis'!$BG$4:$BG$182)</x:f>
        <x:v>0.029386602421441654</x:v>
      </x:c>
      <x:c r="J13" s="178" t="n">
        <x:f>CORREL('Daily Analysis'!$AB$4:$AB$182,'Daily Analysis'!$BH$4:$BH$182)</x:f>
        <x:v>0.03941453066551068</x:v>
      </x:c>
      <x:c r="K13" s="214"/>
      <x:c r="L13" s="214"/>
      <x:c r="M13" s="214"/>
      <x:c r="N13" s="214"/>
      <x:c r="O13" s="214"/>
      <x:c r="P13" s="214"/>
      <x:c r="Q13" s="214"/>
      <x:c r="R13" s="214"/>
      <x:c r="S13" s="214"/>
      <x:c r="T13" s="214" t="str">
        <x:v>Fed surprise proxy</x:v>
      </x:c>
      <x:c r="U13" s="214" t="n">
        <x:f>J7</x:f>
        <x:v>-0.3178903273792188</x:v>
      </x:c>
      <x:c r="V13" s="214" t="n">
        <x:f>J26</x:f>
        <x:v>-1.2881376590664715</x:v>
      </x:c>
    </x:row>
    <x:row r="14">
      <x:c r="A14" s="177" t="str">
        <x:v>GLD</x:v>
      </x:c>
      <x:c r="B14" s="177" t="str">
        <x:v>Gold</x:v>
      </x:c>
      <x:c r="C14" s="178" t="n">
        <x:f>CORREL('Daily Analysis'!$AC$4:$AC$182,'Daily Analysis'!$AE$4:$AE$182)</x:f>
        <x:v>0.3798977696211952</x:v>
      </x:c>
      <x:c r="D14" s="178" t="n">
        <x:f>CORREL('Daily Analysis'!$AC$4:$AC$182,'Daily Analysis'!$AF$4:$AF$182)</x:f>
        <x:v>0.3736902575508178</x:v>
      </x:c>
      <x:c r="E14" s="178" t="n">
        <x:f>CORREL('Daily Analysis'!$AC$4:$AC$182,'Daily Analysis'!$AK$4:$AK$182)</x:f>
        <x:v>-0.09083605417706823</x:v>
      </x:c>
      <x:c r="F14" s="178" t="n">
        <x:f>CORREL('Daily Analysis'!$AC$4:$AC$182,'Daily Analysis'!$AJ$4:$AJ$182)</x:f>
        <x:v>-0.5008392055493697</x:v>
      </x:c>
      <x:c r="G14" s="178" t="n">
        <x:f>CORREL('Daily Analysis'!$AC$4:$AC$182,'Daily Analysis'!$AH$4:$AH$182)</x:f>
        <x:v>0.34326023184543725</x:v>
      </x:c>
      <x:c r="H14" s="178" t="n">
        <x:f>CORREL('Daily Analysis'!$AC$4:$AC$182,'Daily Analysis'!$AG$4:$AG$182)</x:f>
        <x:v>0.16036796403804174</x:v>
      </x:c>
      <x:c r="I14" s="178" t="n">
        <x:f>CORREL('Daily Analysis'!$AC$4:$AC$182,'Daily Analysis'!$BG$4:$BG$182)</x:f>
        <x:v>0.42890943873586246</x:v>
      </x:c>
      <x:c r="J14" s="178" t="n">
        <x:f>CORREL('Daily Analysis'!$AC$4:$AC$182,'Daily Analysis'!$BH$4:$BH$182)</x:f>
        <x:v>-0.3603435854365272</x:v>
      </x:c>
      <x:c r="K14" s="214"/>
      <x:c r="L14" s="214"/>
      <x:c r="M14" s="214"/>
      <x:c r="N14" s="214"/>
      <x:c r="O14" s="214"/>
      <x:c r="P14" s="214"/>
      <x:c r="Q14" s="214"/>
      <x:c r="R14" s="214"/>
      <x:c r="S14" s="214"/>
      <x:c r="T14" s="214"/>
      <x:c r="U14" s="214"/>
      <x:c r="V14" s="214"/>
    </x:row>
    <x:row r="15">
      <x:c r="A15" s="177" t="str">
        <x:v>SPY</x:v>
      </x:c>
      <x:c r="B15" s="177" t="str">
        <x:v>Broad equity</x:v>
      </x:c>
      <x:c r="C15" s="178" t="n">
        <x:f>CORREL('Daily Analysis'!$AE$4:$AE$182,'Daily Analysis'!$AE$4:$AE$182)</x:f>
        <x:v>0.9999999999999998</x:v>
      </x:c>
      <x:c r="D15" s="178" t="n">
        <x:f>CORREL('Daily Analysis'!$AE$4:$AE$182,'Daily Analysis'!$AF$4:$AF$182)</x:f>
        <x:v>0.921737030285113</x:v>
      </x:c>
      <x:c r="E15" s="178" t="n">
        <x:f>CORREL('Daily Analysis'!$AE$4:$AE$182,'Daily Analysis'!$AK$4:$AK$182)</x:f>
        <x:v>-0.448602635792464</x:v>
      </x:c>
      <x:c r="F15" s="178" t="n">
        <x:f>CORREL('Daily Analysis'!$AE$4:$AE$182,'Daily Analysis'!$AJ$4:$AJ$182)</x:f>
        <x:v>-0.39377848305079904</x:v>
      </x:c>
      <x:c r="G15" s="178" t="n">
        <x:f>CORREL('Daily Analysis'!$AE$4:$AE$182,'Daily Analysis'!$AH$4:$AH$182)</x:f>
        <x:v>0.7835863002026408</x:v>
      </x:c>
      <x:c r="H15" s="178" t="n">
        <x:f>CORREL('Daily Analysis'!$AE$4:$AE$182,'Daily Analysis'!$AG$4:$AG$182)</x:f>
        <x:v>0.34907152225459515</x:v>
      </x:c>
      <x:c r="I15" s="178" t="n">
        <x:f>CORREL('Daily Analysis'!$AE$4:$AE$182,'Daily Analysis'!$BG$4:$BG$182)</x:f>
        <x:v>-0.21268211927908973</x:v>
      </x:c>
      <x:c r="J15" s="178" t="n">
        <x:f>CORREL('Daily Analysis'!$AE$4:$AE$182,'Daily Analysis'!$BH$4:$BH$182)</x:f>
        <x:v>-0.45544262873665964</x:v>
      </x:c>
      <x:c r="K15" s="214"/>
      <x:c r="L15" s="214"/>
      <x:c r="M15" s="214"/>
      <x:c r="N15" s="214"/>
      <x:c r="O15" s="214"/>
      <x:c r="P15" s="214"/>
      <x:c r="Q15" s="214"/>
      <x:c r="R15" s="214"/>
      <x:c r="S15" s="214"/>
      <x:c r="T15" s="214"/>
      <x:c r="U15" s="214"/>
      <x:c r="V15" s="214"/>
    </x:row>
    <x:row r="16">
      <x:c r="A16" s="177" t="str">
        <x:v>QQQ</x:v>
      </x:c>
      <x:c r="B16" s="177" t="str">
        <x:v>Growth equity</x:v>
      </x:c>
      <x:c r="C16" s="178" t="n">
        <x:f>CORREL('Daily Analysis'!$AF$4:$AF$182,'Daily Analysis'!$AE$4:$AE$182)</x:f>
        <x:v>0.9217370302851131</x:v>
      </x:c>
      <x:c r="D16" s="178" t="n">
        <x:f>CORREL('Daily Analysis'!$AF$4:$AF$182,'Daily Analysis'!$AF$4:$AF$182)</x:f>
        <x:v>1.0000000000000002</x:v>
      </x:c>
      <x:c r="E16" s="178" t="n">
        <x:f>CORREL('Daily Analysis'!$AF$4:$AF$182,'Daily Analysis'!$AK$4:$AK$182)</x:f>
        <x:v>-0.35071672778863217</x:v>
      </x:c>
      <x:c r="F16" s="178" t="n">
        <x:f>CORREL('Daily Analysis'!$AF$4:$AF$182,'Daily Analysis'!$AJ$4:$AJ$182)</x:f>
        <x:v>-0.35500635324624863</x:v>
      </x:c>
      <x:c r="G16" s="178" t="n">
        <x:f>CORREL('Daily Analysis'!$AF$4:$AF$182,'Daily Analysis'!$AH$4:$AH$182)</x:f>
        <x:v>0.6818986866991992</x:v>
      </x:c>
      <x:c r="H16" s="178" t="n">
        <x:f>CORREL('Daily Analysis'!$AF$4:$AF$182,'Daily Analysis'!$AG$4:$AG$182)</x:f>
        <x:v>0.2806990889483459</x:v>
      </x:c>
      <x:c r="I16" s="178" t="n">
        <x:f>CORREL('Daily Analysis'!$AF$4:$AF$182,'Daily Analysis'!$BG$4:$BG$182)</x:f>
        <x:v>-0.127063992738169</x:v>
      </x:c>
      <x:c r="J16" s="178" t="n">
        <x:f>CORREL('Daily Analysis'!$AF$4:$AF$182,'Daily Analysis'!$BH$4:$BH$182)</x:f>
        <x:v>-0.3843517753417787</x:v>
      </x:c>
      <x:c r="K16" s="214"/>
      <x:c r="L16" s="214"/>
      <x:c r="M16" s="214"/>
      <x:c r="N16" s="214"/>
      <x:c r="O16" s="214"/>
      <x:c r="P16" s="214"/>
      <x:c r="Q16" s="214"/>
      <x:c r="R16" s="214"/>
      <x:c r="S16" s="214"/>
      <x:c r="T16" s="214"/>
      <x:c r="U16" s="214"/>
      <x:c r="V16" s="214"/>
    </x:row>
    <x:row r="17">
      <x:c r="A17" s="177" t="str">
        <x:v>IWM</x:v>
      </x:c>
      <x:c r="B17" s="177" t="str">
        <x:v>Small-cap equity</x:v>
      </x:c>
      <x:c r="C17" s="178" t="n">
        <x:f>CORREL('Daily Analysis'!$G$4:$G$182,'Daily Analysis'!$AE$4:$AE$182)</x:f>
        <x:v>0.8257191725082395</x:v>
      </x:c>
      <x:c r="D17" s="178" t="n">
        <x:f>CORREL('Daily Analysis'!$G$4:$G$182,'Daily Analysis'!$AF$4:$AF$182)</x:f>
        <x:v>0.7533762009210753</x:v>
      </x:c>
      <x:c r="E17" s="178" t="n">
        <x:f>CORREL('Daily Analysis'!$G$4:$G$182,'Daily Analysis'!$AK$4:$AK$182)</x:f>
        <x:v>-0.4834109552176245</x:v>
      </x:c>
      <x:c r="F17" s="178" t="n">
        <x:f>CORREL('Daily Analysis'!$G$4:$G$182,'Daily Analysis'!$AJ$4:$AJ$182)</x:f>
        <x:v>-0.36854536384630787</x:v>
      </x:c>
      <x:c r="G17" s="178" t="n">
        <x:f>CORREL('Daily Analysis'!$G$4:$G$182,'Daily Analysis'!$AH$4:$AH$182)</x:f>
        <x:v>0.7858965985102193</x:v>
      </x:c>
      <x:c r="H17" s="178" t="n">
        <x:f>CORREL('Daily Analysis'!$G$4:$G$182,'Daily Analysis'!$AG$4:$AG$182)</x:f>
        <x:v>0.3972689868691102</x:v>
      </x:c>
      <x:c r="I17" s="178" t="n">
        <x:f>CORREL('Daily Analysis'!$G$4:$G$182,'Daily Analysis'!$BG$4:$BG$182)</x:f>
        <x:v>-0.22935393871977888</x:v>
      </x:c>
      <x:c r="J17" s="178" t="n">
        <x:f>CORREL('Daily Analysis'!$G$4:$G$182,'Daily Analysis'!$BH$4:$BH$182)</x:f>
        <x:v>-0.48072957721983023</x:v>
      </x:c>
      <x:c r="K17" s="214"/>
      <x:c r="L17" s="214"/>
      <x:c r="M17" s="214"/>
      <x:c r="N17" s="214"/>
      <x:c r="O17" s="214"/>
      <x:c r="P17" s="214"/>
      <x:c r="Q17" s="214"/>
      <x:c r="R17" s="214"/>
      <x:c r="S17" s="214"/>
      <x:c r="T17" s="214"/>
      <x:c r="U17" s="214"/>
      <x:c r="V17" s="214"/>
    </x:row>
    <x:row r="18">
      <x:c r="A18" s="177" t="str">
        <x:v>TLT</x:v>
      </x:c>
      <x:c r="B18" s="177" t="str">
        <x:v>Long Treasury</x:v>
      </x:c>
      <x:c r="C18" s="178" t="n">
        <x:f>CORREL('Daily Analysis'!$AG$4:$AG$182,'Daily Analysis'!$AE$4:$AE$182)</x:f>
        <x:v>0.34907152225459515</x:v>
      </x:c>
      <x:c r="D18" s="178" t="n">
        <x:f>CORREL('Daily Analysis'!$AG$4:$AG$182,'Daily Analysis'!$AF$4:$AF$182)</x:f>
        <x:v>0.2806990889483459</x:v>
      </x:c>
      <x:c r="E18" s="178" t="n">
        <x:f>CORREL('Daily Analysis'!$AG$4:$AG$182,'Daily Analysis'!$AK$4:$AK$182)</x:f>
        <x:v>-0.4935329393649283</x:v>
      </x:c>
      <x:c r="F18" s="178" t="n">
        <x:f>CORREL('Daily Analysis'!$AG$4:$AG$182,'Daily Analysis'!$AJ$4:$AJ$182)</x:f>
        <x:v>-0.24830084011662426</x:v>
      </x:c>
      <x:c r="G18" s="178" t="n">
        <x:f>CORREL('Daily Analysis'!$AG$4:$AG$182,'Daily Analysis'!$AH$4:$AH$182)</x:f>
        <x:v>0.5860697477168025</x:v>
      </x:c>
      <x:c r="H18" s="178" t="n">
        <x:f>CORREL('Daily Analysis'!$AG$4:$AG$182,'Daily Analysis'!$AG$4:$AG$182)</x:f>
        <x:v>0.9999999999999999</x:v>
      </x:c>
      <x:c r="I18" s="178" t="n">
        <x:f>CORREL('Daily Analysis'!$AG$4:$AG$182,'Daily Analysis'!$BG$4:$BG$182)</x:f>
        <x:v>-0.3656853270049124</x:v>
      </x:c>
      <x:c r="J18" s="178" t="n">
        <x:f>CORREL('Daily Analysis'!$AG$4:$AG$182,'Daily Analysis'!$BH$4:$BH$182)</x:f>
        <x:v>-0.8891998002811611</x:v>
      </x:c>
      <x:c r="K18" s="214"/>
      <x:c r="L18" s="214"/>
      <x:c r="M18" s="214"/>
      <x:c r="N18" s="214"/>
      <x:c r="O18" s="214"/>
      <x:c r="P18" s="214"/>
      <x:c r="Q18" s="214"/>
      <x:c r="R18" s="214"/>
      <x:c r="S18" s="214"/>
      <x:c r="T18" s="214"/>
      <x:c r="U18" s="214"/>
      <x:c r="V18" s="214"/>
    </x:row>
    <x:row r="19">
      <x:c r="A19" s="177" t="str">
        <x:v>HYG</x:v>
      </x:c>
      <x:c r="B19" s="177" t="str">
        <x:v>Credit</x:v>
      </x:c>
      <x:c r="C19" s="178" t="n">
        <x:f>CORREL('Daily Analysis'!$AH$4:$AH$182,'Daily Analysis'!$AE$4:$AE$182)</x:f>
        <x:v>0.7835863002026408</x:v>
      </x:c>
      <x:c r="D19" s="178" t="n">
        <x:f>CORREL('Daily Analysis'!$AH$4:$AH$182,'Daily Analysis'!$AF$4:$AF$182)</x:f>
        <x:v>0.6818986866991992</x:v>
      </x:c>
      <x:c r="E19" s="178" t="n">
        <x:f>CORREL('Daily Analysis'!$AH$4:$AH$182,'Daily Analysis'!$AK$4:$AK$182)</x:f>
        <x:v>-0.5380703123644863</x:v>
      </x:c>
      <x:c r="F19" s="178" t="n">
        <x:f>CORREL('Daily Analysis'!$AH$4:$AH$182,'Daily Analysis'!$AJ$4:$AJ$182)</x:f>
        <x:v>-0.47912699532501674</x:v>
      </x:c>
      <x:c r="G19" s="178" t="n">
        <x:f>CORREL('Daily Analysis'!$AH$4:$AH$182,'Daily Analysis'!$AH$4:$AH$182)</x:f>
        <x:v>1</x:v>
      </x:c>
      <x:c r="H19" s="178" t="n">
        <x:f>CORREL('Daily Analysis'!$AH$4:$AH$182,'Daily Analysis'!$AG$4:$AG$182)</x:f>
        <x:v>0.5860697477168025</x:v>
      </x:c>
      <x:c r="I19" s="178" t="n">
        <x:f>CORREL('Daily Analysis'!$AH$4:$AH$182,'Daily Analysis'!$BG$4:$BG$182)</x:f>
        <x:v>-0.3125710454649183</x:v>
      </x:c>
      <x:c r="J19" s="178" t="n">
        <x:f>CORREL('Daily Analysis'!$AH$4:$AH$182,'Daily Analysis'!$BH$4:$BH$182)</x:f>
        <x:v>-0.678698411472551</x:v>
      </x:c>
      <x:c r="K19" s="214"/>
      <x:c r="L19" s="214"/>
      <x:c r="M19" s="214"/>
      <x:c r="N19" s="214"/>
      <x:c r="O19" s="214"/>
      <x:c r="P19" s="214"/>
      <x:c r="Q19" s="214"/>
      <x:c r="R19" s="214"/>
      <x:c r="S19" s="214"/>
      <x:c r="T19" s="214"/>
      <x:c r="U19" s="214"/>
      <x:c r="V19" s="214"/>
    </x:row>
    <x:row r="20">
      <x:c r="A20" s="177" t="str">
        <x:v>UUP</x:v>
      </x:c>
      <x:c r="B20" s="177" t="str">
        <x:v>U.S. dollar</x:v>
      </x:c>
      <x:c r="C20" s="178" t="n">
        <x:f>CORREL('Daily Analysis'!$AJ$4:$AJ$182,'Daily Analysis'!$AE$4:$AE$182)</x:f>
        <x:v>-0.3937784830507991</x:v>
      </x:c>
      <x:c r="D20" s="178" t="n">
        <x:f>CORREL('Daily Analysis'!$AJ$4:$AJ$182,'Daily Analysis'!$AF$4:$AF$182)</x:f>
        <x:v>-0.35500635324624863</x:v>
      </x:c>
      <x:c r="E20" s="178" t="n">
        <x:f>CORREL('Daily Analysis'!$AJ$4:$AJ$182,'Daily Analysis'!$AK$4:$AK$182)</x:f>
        <x:v>0.26960449287444654</x:v>
      </x:c>
      <x:c r="F20" s="178" t="n">
        <x:f>CORREL('Daily Analysis'!$AJ$4:$AJ$182,'Daily Analysis'!$AJ$4:$AJ$182)</x:f>
        <x:v>1.0000000000000002</x:v>
      </x:c>
      <x:c r="G20" s="178" t="n">
        <x:f>CORREL('Daily Analysis'!$AJ$4:$AJ$182,'Daily Analysis'!$AH$4:$AH$182)</x:f>
        <x:v>-0.47912699532501674</x:v>
      </x:c>
      <x:c r="H20" s="178" t="n">
        <x:f>CORREL('Daily Analysis'!$AJ$4:$AJ$182,'Daily Analysis'!$AG$4:$AG$182)</x:f>
        <x:v>-0.24830084011662426</x:v>
      </x:c>
      <x:c r="I20" s="178" t="n">
        <x:f>CORREL('Daily Analysis'!$AJ$4:$AJ$182,'Daily Analysis'!$BG$4:$BG$182)</x:f>
        <x:v>-0.011524814295682733</x:v>
      </x:c>
      <x:c r="J20" s="178" t="n">
        <x:f>CORREL('Daily Analysis'!$AJ$4:$AJ$182,'Daily Analysis'!$BH$4:$BH$182)</x:f>
        <x:v>0.6639800048479461</x:v>
      </x:c>
      <x:c r="K20" s="214"/>
      <x:c r="L20" s="214"/>
      <x:c r="M20" s="214"/>
      <x:c r="N20" s="214"/>
      <x:c r="O20" s="214"/>
      <x:c r="P20" s="214"/>
      <x:c r="Q20" s="214"/>
      <x:c r="R20" s="214"/>
      <x:c r="S20" s="214"/>
      <x:c r="T20" s="214"/>
      <x:c r="U20" s="214"/>
      <x:c r="V20" s="214"/>
    </x:row>
    <x:row r="21">
      <x:c r="A21" s="177" t="str">
        <x:v>USO</x:v>
      </x:c>
      <x:c r="B21" s="177" t="str">
        <x:v>Oil</x:v>
      </x:c>
      <x:c r="C21" s="178" t="n">
        <x:f>CORREL('Daily Analysis'!$AK$4:$AK$182,'Daily Analysis'!$AE$4:$AE$182)</x:f>
        <x:v>-0.448602635792464</x:v>
      </x:c>
      <x:c r="D21" s="178" t="n">
        <x:f>CORREL('Daily Analysis'!$AK$4:$AK$182,'Daily Analysis'!$AF$4:$AF$182)</x:f>
        <x:v>-0.35071672778863217</x:v>
      </x:c>
      <x:c r="E21" s="178" t="n">
        <x:f>CORREL('Daily Analysis'!$AK$4:$AK$182,'Daily Analysis'!$AK$4:$AK$182)</x:f>
        <x:v>1</x:v>
      </x:c>
      <x:c r="F21" s="178" t="n">
        <x:f>CORREL('Daily Analysis'!$AK$4:$AK$182,'Daily Analysis'!$AJ$4:$AJ$182)</x:f>
        <x:v>0.26960449287444654</x:v>
      </x:c>
      <x:c r="G21" s="178" t="n">
        <x:f>CORREL('Daily Analysis'!$AK$4:$AK$182,'Daily Analysis'!$AH$4:$AH$182)</x:f>
        <x:v>-0.5380703123644862</x:v>
      </x:c>
      <x:c r="H21" s="178" t="n">
        <x:f>CORREL('Daily Analysis'!$AK$4:$AK$182,'Daily Analysis'!$AG$4:$AG$182)</x:f>
        <x:v>-0.4935329393649283</x:v>
      </x:c>
      <x:c r="I21" s="178" t="n">
        <x:f>CORREL('Daily Analysis'!$AK$4:$AK$182,'Daily Analysis'!$BG$4:$BG$182)</x:f>
        <x:v>0.8606524871883011</x:v>
      </x:c>
      <x:c r="J21" s="178" t="n">
        <x:f>CORREL('Daily Analysis'!$AK$4:$AK$182,'Daily Analysis'!$BH$4:$BH$182)</x:f>
        <x:v>0.5083072945572479</x:v>
      </x:c>
      <x:c r="K21" s="214"/>
      <x:c r="L21" s="214"/>
      <x:c r="M21" s="214"/>
      <x:c r="N21" s="214"/>
      <x:c r="O21" s="214"/>
      <x:c r="P21" s="214"/>
      <x:c r="Q21" s="214"/>
      <x:c r="R21" s="214"/>
      <x:c r="S21" s="214"/>
      <x:c r="T21" s="214"/>
      <x:c r="U21" s="214"/>
      <x:c r="V21" s="214"/>
    </x:row>
    <x:row r="22">
      <x:c r="A22" s="214"/>
      <x:c r="B22" s="214"/>
      <x:c r="C22" s="214"/>
      <x:c r="D22" s="214"/>
      <x:c r="E22" s="214"/>
      <x:c r="F22" s="214"/>
      <x:c r="G22" s="214"/>
      <x:c r="H22" s="214"/>
      <x:c r="I22" s="214"/>
      <x:c r="J22" s="214"/>
      <x:c r="K22" s="214"/>
      <x:c r="L22" s="214"/>
      <x:c r="M22" s="214"/>
      <x:c r="N22" s="214"/>
      <x:c r="O22" s="214"/>
      <x:c r="P22" s="214"/>
      <x:c r="Q22" s="214"/>
      <x:c r="R22" s="214"/>
      <x:c r="S22" s="214"/>
      <x:c r="T22" s="214"/>
      <x:c r="U22" s="214"/>
      <x:c r="V22" s="214"/>
    </x:row>
    <x:row r="23">
      <x:c r="A23" s="214"/>
      <x:c r="B23" s="214"/>
      <x:c r="C23" s="214"/>
      <x:c r="D23" s="214"/>
      <x:c r="E23" s="214"/>
      <x:c r="F23" s="214"/>
      <x:c r="G23" s="214"/>
      <x:c r="H23" s="214"/>
      <x:c r="I23" s="214"/>
      <x:c r="J23" s="214"/>
      <x:c r="K23" s="214"/>
      <x:c r="L23" s="214"/>
      <x:c r="M23" s="214"/>
      <x:c r="N23" s="214"/>
      <x:c r="O23" s="214"/>
      <x:c r="P23" s="214"/>
      <x:c r="Q23" s="214"/>
      <x:c r="R23" s="214"/>
      <x:c r="S23" s="214"/>
      <x:c r="T23" s="214"/>
      <x:c r="U23" s="214"/>
      <x:c r="V23" s="214"/>
    </x:row>
    <x:row r="24">
      <x:c r="A24" s="327" t="str">
        <x:v>Historical sensitivity matrix</x:v>
      </x:c>
      <x:c r="B24" s="328"/>
      <x:c r="C24" s="328"/>
      <x:c r="D24" s="328"/>
      <x:c r="E24" s="328"/>
      <x:c r="F24" s="328"/>
      <x:c r="G24" s="328"/>
      <x:c r="H24" s="328"/>
      <x:c r="I24" s="328"/>
      <x:c r="J24" s="329"/>
      <x:c r="K24" s="214"/>
      <x:c r="L24" s="214"/>
      <x:c r="M24" s="214"/>
      <x:c r="N24" s="214"/>
      <x:c r="O24" s="214"/>
      <x:c r="P24" s="214"/>
      <x:c r="Q24" s="214"/>
      <x:c r="R24" s="214"/>
      <x:c r="S24" s="214"/>
      <x:c r="T24" s="214"/>
      <x:c r="U24" s="214"/>
      <x:c r="V24" s="214"/>
    </x:row>
    <x:row r="25" ht="42" customHeight="1">
      <x:c r="A25" s="293" t="str">
        <x:v>Asset</x:v>
      </x:c>
      <x:c r="B25" s="294" t="str">
        <x:v>Role</x:v>
      </x:c>
      <x:c r="C25" s="294" t="str">
        <x:v>Equity market (SPY)</x:v>
      </x:c>
      <x:c r="D25" s="294" t="str">
        <x:v>Growth (QQQ)</x:v>
      </x:c>
      <x:c r="E25" s="294" t="str">
        <x:v>Oil (USO)</x:v>
      </x:c>
      <x:c r="F25" s="294" t="str">
        <x:v>USD (UUP)</x:v>
      </x:c>
      <x:c r="G25" s="294" t="str">
        <x:v>Credit (HYG)</x:v>
      </x:c>
      <x:c r="H25" s="294" t="str">
        <x:v>Long bonds (TLT)</x:v>
      </x:c>
      <x:c r="I25" s="294" t="str">
        <x:v>Inflation proxy</x:v>
      </x:c>
      <x:c r="J25" s="295" t="str">
        <x:v>Fed surprise proxy</x:v>
      </x:c>
      <x:c r="K25" s="214"/>
      <x:c r="L25" s="214"/>
      <x:c r="M25" s="214"/>
      <x:c r="N25" s="214"/>
      <x:c r="O25" s="214"/>
      <x:c r="P25" s="214"/>
      <x:c r="Q25" s="214"/>
      <x:c r="R25" s="214"/>
      <x:c r="S25" s="214"/>
      <x:c r="T25" s="214"/>
      <x:c r="U25" s="214"/>
      <x:c r="V25" s="214"/>
    </x:row>
    <x:row r="26">
      <x:c r="A26" s="298" t="str">
        <x:v>Portfolio</x:v>
      </x:c>
      <x:c r="B26" s="298" t="str">
        <x:v>Portfolio</x:v>
      </x:c>
      <x:c r="C26" s="299" t="n">
        <x:f>COVAR('Daily Analysis'!$B$4:$B$182,'Daily Analysis'!$AE$4:$AE$182)/VAR('Daily Analysis'!$AE$4:$AE$182)</x:f>
        <x:v>1.4628189545064774</x:v>
      </x:c>
      <x:c r="D26" s="299" t="n">
        <x:f>COVAR('Daily Analysis'!$B$4:$B$182,'Daily Analysis'!$AF$4:$AF$182)/VAR('Daily Analysis'!$AF$4:$AF$182)</x:f>
        <x:v>1.0136305881391792</x:v>
      </x:c>
      <x:c r="E26" s="299" t="n">
        <x:f>COVAR('Daily Analysis'!$B$4:$B$182,'Daily Analysis'!$AK$4:$AK$182)/VAR('Daily Analysis'!$AK$4:$AK$182)</x:f>
        <x:v>-0.14046733533038347</x:v>
      </x:c>
      <x:c r="F26" s="299" t="n">
        <x:f>COVAR('Daily Analysis'!$B$4:$B$182,'Daily Analysis'!$AJ$4:$AJ$182)/VAR('Daily Analysis'!$AJ$4:$AJ$182)</x:f>
        <x:v>-1.2903342651702252</x:v>
      </x:c>
      <x:c r="G26" s="299" t="n">
        <x:f>COVAR('Daily Analysis'!$B$4:$B$182,'Daily Analysis'!$AH$4:$AH$182)/VAR('Daily Analysis'!$AH$4:$AH$182)</x:f>
        <x:v>3.672810957983141</x:v>
      </x:c>
      <x:c r="H26" s="299" t="n">
        <x:f>COVAR('Daily Analysis'!$B$4:$B$182,'Daily Analysis'!$AG$4:$AG$182)/VAR('Daily Analysis'!$AG$4:$AG$182)</x:f>
        <x:v>0.5978251269342779</x:v>
      </x:c>
      <x:c r="I26" s="299" t="n">
        <x:f>COVAR('Daily Analysis'!$B$4:$B$182,'Daily Analysis'!$BG$4:$BG$182)/VAR('Daily Analysis'!$BG$4:$BG$182)</x:f>
        <x:v>-0.03978702067493888</x:v>
      </x:c>
      <x:c r="J26" s="299" t="n">
        <x:f>COVAR('Daily Analysis'!$B$4:$B$182,'Daily Analysis'!$BH$4:$BH$182)/VAR('Daily Analysis'!$BH$4:$BH$182)</x:f>
        <x:v>-1.2881376590664715</x:v>
      </x:c>
      <x:c r="K26" s="214"/>
      <x:c r="L26" s="214"/>
      <x:c r="M26" s="214"/>
      <x:c r="N26" s="214"/>
      <x:c r="O26" s="214"/>
      <x:c r="P26" s="214"/>
      <x:c r="Q26" s="214"/>
      <x:c r="R26" s="214"/>
      <x:c r="S26" s="214"/>
      <x:c r="T26" s="214"/>
      <x:c r="U26" s="214"/>
      <x:c r="V26" s="214"/>
    </x:row>
    <x:row r="27">
      <x:c r="A27" s="177" t="str">
        <x:v>NVDA</x:v>
      </x:c>
      <x:c r="B27" s="177" t="str">
        <x:v>Semiconductor</x:v>
      </x:c>
      <x:c r="C27" s="178" t="n">
        <x:f>COVAR('Daily Analysis'!$W$4:$W$182,'Daily Analysis'!$AE$4:$AE$182)/VAR('Daily Analysis'!$AE$4:$AE$182)</x:f>
        <x:v>1.909440630110597</x:v>
      </x:c>
      <x:c r="D27" s="178" t="n">
        <x:f>COVAR('Daily Analysis'!$W$4:$W$182,'Daily Analysis'!$AF$4:$AF$182)/VAR('Daily Analysis'!$AF$4:$AF$182)</x:f>
        <x:v>1.2495424146809093</x:v>
      </x:c>
      <x:c r="E27" s="178" t="n">
        <x:f>COVAR('Daily Analysis'!$W$4:$W$182,'Daily Analysis'!$AK$4:$AK$182)/VAR('Daily Analysis'!$AK$4:$AK$182)</x:f>
        <x:v>-0.11826113780559715</x:v>
      </x:c>
      <x:c r="F27" s="178" t="n">
        <x:f>COVAR('Daily Analysis'!$W$4:$W$182,'Daily Analysis'!$AJ$4:$AJ$182)/VAR('Daily Analysis'!$AJ$4:$AJ$182)</x:f>
        <x:v>-1.4443222252415144</x:v>
      </x:c>
      <x:c r="G27" s="178" t="n">
        <x:f>COVAR('Daily Analysis'!$W$4:$W$182,'Daily Analysis'!$AH$4:$AH$182)/VAR('Daily Analysis'!$AH$4:$AH$182)</x:f>
        <x:v>4.337335188592993</x:v>
      </x:c>
      <x:c r="H27" s="178" t="n">
        <x:f>COVAR('Daily Analysis'!$W$4:$W$182,'Daily Analysis'!$AG$4:$AG$182)/VAR('Daily Analysis'!$AG$4:$AG$182)</x:f>
        <x:v>0.6481661425931724</x:v>
      </x:c>
      <x:c r="I27" s="178" t="n">
        <x:f>COVAR('Daily Analysis'!$W$4:$W$182,'Daily Analysis'!$BG$4:$BG$182)/VAR('Daily Analysis'!$BG$4:$BG$182)</x:f>
        <x:v>0.0003663087400186028</x:v>
      </x:c>
      <x:c r="J27" s="178" t="n">
        <x:f>COVAR('Daily Analysis'!$W$4:$W$182,'Daily Analysis'!$BH$4:$BH$182)/VAR('Daily Analysis'!$BH$4:$BH$182)</x:f>
        <x:v>-1.4168332303103965</x:v>
      </x:c>
      <x:c r="K27" s="214"/>
      <x:c r="L27" s="214"/>
      <x:c r="M27" s="214"/>
      <x:c r="N27" s="214"/>
      <x:c r="O27" s="214"/>
      <x:c r="P27" s="214"/>
      <x:c r="Q27" s="214"/>
      <x:c r="R27" s="214"/>
      <x:c r="S27" s="214"/>
      <x:c r="T27" s="214"/>
      <x:c r="U27" s="214"/>
      <x:c r="V27" s="214"/>
    </x:row>
    <x:row r="28">
      <x:c r="A28" s="177" t="str">
        <x:v>MU</x:v>
      </x:c>
      <x:c r="B28" s="177" t="str">
        <x:v>Semiconductor</x:v>
      </x:c>
      <x:c r="C28" s="178" t="n">
        <x:f>COVAR('Daily Analysis'!$X$4:$X$182,'Daily Analysis'!$AE$4:$AE$182)/VAR('Daily Analysis'!$AE$4:$AE$182)</x:f>
        <x:v>3.297282134693788</x:v>
      </x:c>
      <x:c r="D28" s="178" t="n">
        <x:f>COVAR('Daily Analysis'!$X$4:$X$182,'Daily Analysis'!$AF$4:$AF$182)/VAR('Daily Analysis'!$AF$4:$AF$182)</x:f>
        <x:v>2.9150541634846685</x:v>
      </x:c>
      <x:c r="E28" s="178" t="n">
        <x:f>COVAR('Daily Analysis'!$X$4:$X$182,'Daily Analysis'!$AK$4:$AK$182)/VAR('Daily Analysis'!$AK$4:$AK$182)</x:f>
        <x:v>-0.25400646986104397</x:v>
      </x:c>
      <x:c r="F28" s="178" t="n">
        <x:f>COVAR('Daily Analysis'!$X$4:$X$182,'Daily Analysis'!$AJ$4:$AJ$182)/VAR('Daily Analysis'!$AJ$4:$AJ$182)</x:f>
        <x:v>-2.4614485160229855</x:v>
      </x:c>
      <x:c r="G28" s="178" t="n">
        <x:f>COVAR('Daily Analysis'!$X$4:$X$182,'Daily Analysis'!$AH$4:$AH$182)/VAR('Daily Analysis'!$AH$4:$AH$182)</x:f>
        <x:v>7.861508174585437</x:v>
      </x:c>
      <x:c r="H28" s="178" t="n">
        <x:f>COVAR('Daily Analysis'!$X$4:$X$182,'Daily Analysis'!$AG$4:$AG$182)/VAR('Daily Analysis'!$AG$4:$AG$182)</x:f>
        <x:v>0.9066877627475972</x:v>
      </x:c>
      <x:c r="I28" s="178" t="n">
        <x:f>COVAR('Daily Analysis'!$X$4:$X$182,'Daily Analysis'!$BG$4:$BG$182)/VAR('Daily Analysis'!$BG$4:$BG$182)</x:f>
        <x:v>-0.001916682151211305</x:v>
      </x:c>
      <x:c r="J28" s="178" t="n">
        <x:f>COVAR('Daily Analysis'!$X$4:$X$182,'Daily Analysis'!$BH$4:$BH$182)/VAR('Daily Analysis'!$BH$4:$BH$182)</x:f>
        <x:v>-2.178717922223668</x:v>
      </x:c>
      <x:c r="K28" s="214"/>
      <x:c r="L28" s="214"/>
      <x:c r="M28" s="214"/>
      <x:c r="N28" s="214"/>
      <x:c r="O28" s="214"/>
      <x:c r="P28" s="214"/>
      <x:c r="Q28" s="214"/>
      <x:c r="R28" s="214"/>
      <x:c r="S28" s="214"/>
      <x:c r="T28" s="214"/>
      <x:c r="U28" s="214"/>
      <x:c r="V28" s="214"/>
    </x:row>
    <x:row r="29">
      <x:c r="A29" s="177" t="str">
        <x:v>TSM</x:v>
      </x:c>
      <x:c r="B29" s="177" t="str">
        <x:v>Semiconductor</x:v>
      </x:c>
      <x:c r="C29" s="178" t="n">
        <x:f>COVAR('Daily Analysis'!$Y$4:$Y$182,'Daily Analysis'!$AE$4:$AE$182)/VAR('Daily Analysis'!$AE$4:$AE$182)</x:f>
        <x:v>2.215081997882735</x:v>
      </x:c>
      <x:c r="D29" s="178" t="n">
        <x:f>COVAR('Daily Analysis'!$Y$4:$Y$182,'Daily Analysis'!$AF$4:$AF$182)/VAR('Daily Analysis'!$AF$4:$AF$182)</x:f>
        <x:v>1.5671192583401004</x:v>
      </x:c>
      <x:c r="E29" s="178" t="n">
        <x:f>COVAR('Daily Analysis'!$Y$4:$Y$182,'Daily Analysis'!$AK$4:$AK$182)/VAR('Daily Analysis'!$AK$4:$AK$182)</x:f>
        <x:v>-0.2422738693907873</x:v>
      </x:c>
      <x:c r="F29" s="178" t="n">
        <x:f>COVAR('Daily Analysis'!$Y$4:$Y$182,'Daily Analysis'!$AJ$4:$AJ$182)/VAR('Daily Analysis'!$AJ$4:$AJ$182)</x:f>
        <x:v>-1.9208225874650302</x:v>
      </x:c>
      <x:c r="G29" s="178" t="n">
        <x:f>COVAR('Daily Analysis'!$Y$4:$Y$182,'Daily Analysis'!$AH$4:$AH$182)/VAR('Daily Analysis'!$AH$4:$AH$182)</x:f>
        <x:v>5.3959750364873</x:v>
      </x:c>
      <x:c r="H29" s="178" t="n">
        <x:f>COVAR('Daily Analysis'!$Y$4:$Y$182,'Daily Analysis'!$AG$4:$AG$182)/VAR('Daily Analysis'!$AG$4:$AG$182)</x:f>
        <x:v>1.0117091389051391</x:v>
      </x:c>
      <x:c r="I29" s="178" t="n">
        <x:f>COVAR('Daily Analysis'!$Y$4:$Y$182,'Daily Analysis'!$BG$4:$BG$182)/VAR('Daily Analysis'!$BG$4:$BG$182)</x:f>
        <x:v>-0.1936747805985626</x:v>
      </x:c>
      <x:c r="J29" s="178" t="n">
        <x:f>COVAR('Daily Analysis'!$Y$4:$Y$182,'Daily Analysis'!$BH$4:$BH$182)/VAR('Daily Analysis'!$BH$4:$BH$182)</x:f>
        <x:v>-2.062673035698341</x:v>
      </x:c>
      <x:c r="K29" s="214"/>
      <x:c r="L29" s="214"/>
      <x:c r="M29" s="214"/>
      <x:c r="N29" s="214"/>
      <x:c r="O29" s="214"/>
      <x:c r="P29" s="214"/>
      <x:c r="Q29" s="214"/>
      <x:c r="R29" s="214"/>
      <x:c r="S29" s="214"/>
      <x:c r="T29" s="214"/>
      <x:c r="U29" s="214"/>
      <x:c r="V29" s="214"/>
    </x:row>
    <x:row r="30">
      <x:c r="A30" s="177" t="str">
        <x:v>LLY</x:v>
      </x:c>
      <x:c r="B30" s="177" t="str">
        <x:v>Healthcare</x:v>
      </x:c>
      <x:c r="C30" s="178" t="n">
        <x:f>COVAR('Daily Analysis'!$Z$4:$Z$182,'Daily Analysis'!$AE$4:$AE$182)/VAR('Daily Analysis'!$AE$4:$AE$182)</x:f>
        <x:v>0.23465140366560497</x:v>
      </x:c>
      <x:c r="D30" s="178" t="n">
        <x:f>COVAR('Daily Analysis'!$Z$4:$Z$182,'Daily Analysis'!$AF$4:$AF$182)/VAR('Daily Analysis'!$AF$4:$AF$182)</x:f>
        <x:v>-0.08827169863771407</x:v>
      </x:c>
      <x:c r="E30" s="178" t="n">
        <x:f>COVAR('Daily Analysis'!$Z$4:$Z$182,'Daily Analysis'!$AK$4:$AK$182)/VAR('Daily Analysis'!$AK$4:$AK$182)</x:f>
        <x:v>-0.1257372751703359</x:v>
      </x:c>
      <x:c r="F30" s="178" t="n">
        <x:f>COVAR('Daily Analysis'!$Z$4:$Z$182,'Daily Analysis'!$AJ$4:$AJ$182)/VAR('Daily Analysis'!$AJ$4:$AJ$182)</x:f>
        <x:v>-0.44248448683661956</x:v>
      </x:c>
      <x:c r="G30" s="178" t="n">
        <x:f>COVAR('Daily Analysis'!$Z$4:$Z$182,'Daily Analysis'!$AH$4:$AH$182)/VAR('Daily Analysis'!$AH$4:$AH$182)</x:f>
        <x:v>1.200073330319361</x:v>
      </x:c>
      <x:c r="H30" s="178" t="n">
        <x:f>COVAR('Daily Analysis'!$Z$4:$Z$182,'Daily Analysis'!$AG$4:$AG$182)/VAR('Daily Analysis'!$AG$4:$AG$182)</x:f>
        <x:v>0.47287675237256155</x:v>
      </x:c>
      <x:c r="I30" s="178" t="n">
        <x:f>COVAR('Daily Analysis'!$Z$4:$Z$182,'Daily Analysis'!$BG$4:$BG$182)/VAR('Daily Analysis'!$BG$4:$BG$182)</x:f>
        <x:v>-0.13727382079440179</x:v>
      </x:c>
      <x:c r="J30" s="178" t="n">
        <x:f>COVAR('Daily Analysis'!$Z$4:$Z$182,'Daily Analysis'!$BH$4:$BH$182)/VAR('Daily Analysis'!$BH$4:$BH$182)</x:f>
        <x:v>-0.7609603988934239</x:v>
      </x:c>
      <x:c r="K30" s="214"/>
      <x:c r="L30" s="214"/>
      <x:c r="M30" s="214"/>
      <x:c r="N30" s="214"/>
      <x:c r="O30" s="214"/>
      <x:c r="P30" s="214"/>
      <x:c r="Q30" s="214"/>
      <x:c r="R30" s="214"/>
      <x:c r="S30" s="214"/>
      <x:c r="T30" s="214"/>
      <x:c r="U30" s="214"/>
      <x:c r="V30" s="214"/>
    </x:row>
    <x:row r="31">
      <x:c r="A31" s="177" t="str">
        <x:v>JPM</x:v>
      </x:c>
      <x:c r="B31" s="177" t="str">
        <x:v>Financial</x:v>
      </x:c>
      <x:c r="C31" s="178" t="n">
        <x:f>COVAR('Daily Analysis'!$AA$4:$AA$182,'Daily Analysis'!$AE$4:$AE$182)/VAR('Daily Analysis'!$AE$4:$AE$182)</x:f>
        <x:v>0.7502217191569216</x:v>
      </x:c>
      <x:c r="D31" s="178" t="n">
        <x:f>COVAR('Daily Analysis'!$AA$4:$AA$182,'Daily Analysis'!$AF$4:$AF$182)/VAR('Daily Analysis'!$AF$4:$AF$182)</x:f>
        <x:v>0.27581846952285494</x:v>
      </x:c>
      <x:c r="E31" s="178" t="n">
        <x:f>COVAR('Daily Analysis'!$AA$4:$AA$182,'Daily Analysis'!$AK$4:$AK$182)/VAR('Daily Analysis'!$AK$4:$AK$182)</x:f>
        <x:v>-0.11698987070813803</x:v>
      </x:c>
      <x:c r="F31" s="178" t="n">
        <x:f>COVAR('Daily Analysis'!$AA$4:$AA$182,'Daily Analysis'!$AJ$4:$AJ$182)/VAR('Daily Analysis'!$AJ$4:$AJ$182)</x:f>
        <x:v>-0.5874279858264068</x:v>
      </x:c>
      <x:c r="G31" s="178" t="n">
        <x:f>COVAR('Daily Analysis'!$AA$4:$AA$182,'Daily Analysis'!$AH$4:$AH$182)/VAR('Daily Analysis'!$AH$4:$AH$182)</x:f>
        <x:v>2.1646796077224404</x:v>
      </x:c>
      <x:c r="H31" s="178" t="n">
        <x:f>COVAR('Daily Analysis'!$AA$4:$AA$182,'Daily Analysis'!$AG$4:$AG$182)/VAR('Daily Analysis'!$AG$4:$AG$182)</x:f>
        <x:v>0.32658466497602895</x:v>
      </x:c>
      <x:c r="I31" s="178" t="n">
        <x:f>COVAR('Daily Analysis'!$AA$4:$AA$182,'Daily Analysis'!$BG$4:$BG$182)/VAR('Daily Analysis'!$BG$4:$BG$182)</x:f>
        <x:v>-0.1323803980135249</x:v>
      </x:c>
      <x:c r="J31" s="178" t="n">
        <x:f>COVAR('Daily Analysis'!$AA$4:$AA$182,'Daily Analysis'!$BH$4:$BH$182)/VAR('Daily Analysis'!$BH$4:$BH$182)</x:f>
        <x:v>-0.6512860867345739</x:v>
      </x:c>
      <x:c r="K31" s="214"/>
      <x:c r="L31" s="214"/>
      <x:c r="M31" s="214"/>
      <x:c r="N31" s="214"/>
      <x:c r="O31" s="214"/>
      <x:c r="P31" s="214"/>
      <x:c r="Q31" s="214"/>
      <x:c r="R31" s="214"/>
      <x:c r="S31" s="214"/>
      <x:c r="T31" s="214"/>
      <x:c r="U31" s="214"/>
      <x:c r="V31" s="214"/>
    </x:row>
    <x:row r="32">
      <x:c r="A32" s="177" t="str">
        <x:v>COST</x:v>
      </x:c>
      <x:c r="B32" s="177" t="str">
        <x:v>Consumer</x:v>
      </x:c>
      <x:c r="C32" s="178" t="n">
        <x:f>COVAR('Daily Analysis'!$AB$4:$AB$182,'Daily Analysis'!$AE$4:$AE$182)/VAR('Daily Analysis'!$AE$4:$AE$182)</x:f>
        <x:v>-0.18976718070849535</x:v>
      </x:c>
      <x:c r="D32" s="178" t="n">
        <x:f>COVAR('Daily Analysis'!$AB$4:$AB$182,'Daily Analysis'!$AF$4:$AF$182)/VAR('Daily Analysis'!$AF$4:$AF$182)</x:f>
        <x:v>-0.22952789150460598</x:v>
      </x:c>
      <x:c r="E32" s="178" t="n">
        <x:f>COVAR('Daily Analysis'!$AB$4:$AB$182,'Daily Analysis'!$AK$4:$AK$182)/VAR('Daily Analysis'!$AK$4:$AK$182)</x:f>
        <x:v>0.022011570805543976</x:v>
      </x:c>
      <x:c r="F32" s="178" t="n">
        <x:f>COVAR('Daily Analysis'!$AB$4:$AB$182,'Daily Analysis'!$AJ$4:$AJ$182)/VAR('Daily Analysis'!$AJ$4:$AJ$182)</x:f>
        <x:v>0.2908667301873305</x:v>
      </x:c>
      <x:c r="G32" s="178" t="n">
        <x:f>COVAR('Daily Analysis'!$AB$4:$AB$182,'Daily Analysis'!$AH$4:$AH$182)/VAR('Daily Analysis'!$AH$4:$AH$182)</x:f>
        <x:v>-0.16979576265840277</x:v>
      </x:c>
      <x:c r="H32" s="178" t="n">
        <x:f>COVAR('Daily Analysis'!$AB$4:$AB$182,'Daily Analysis'!$AG$4:$AG$182)/VAR('Daily Analysis'!$AG$4:$AG$182)</x:f>
        <x:v>-0.0007878684710620538</x:v>
      </x:c>
      <x:c r="I32" s="178" t="n">
        <x:f>COVAR('Daily Analysis'!$AB$4:$AB$182,'Daily Analysis'!$BG$4:$BG$182)/VAR('Daily Analysis'!$BG$4:$BG$182)</x:f>
        <x:v>0.01971651433504593</x:v>
      </x:c>
      <x:c r="J32" s="178" t="n">
        <x:f>COVAR('Daily Analysis'!$AB$4:$AB$182,'Daily Analysis'!$BH$4:$BH$182)/VAR('Daily Analysis'!$BH$4:$BH$182)</x:f>
        <x:v>0.13071037898854732</x:v>
      </x:c>
      <x:c r="K32" s="214"/>
      <x:c r="L32" s="214"/>
      <x:c r="M32" s="214"/>
      <x:c r="N32" s="214"/>
      <x:c r="O32" s="214"/>
      <x:c r="P32" s="214"/>
      <x:c r="Q32" s="214"/>
      <x:c r="R32" s="214"/>
      <x:c r="S32" s="214"/>
      <x:c r="T32" s="214"/>
      <x:c r="U32" s="214"/>
      <x:c r="V32" s="214"/>
    </x:row>
    <x:row r="33">
      <x:c r="A33" s="177" t="str">
        <x:v>GLD</x:v>
      </x:c>
      <x:c r="B33" s="177" t="str">
        <x:v>Gold</x:v>
      </x:c>
      <x:c r="C33" s="178" t="n">
        <x:f>COVAR('Daily Analysis'!$AC$4:$AC$182,'Daily Analysis'!$AE$4:$AE$182)/VAR('Daily Analysis'!$AE$4:$AE$182)</x:f>
        <x:v>0.8931573522925693</x:v>
      </x:c>
      <x:c r="D33" s="178" t="n">
        <x:f>COVAR('Daily Analysis'!$AC$4:$AC$182,'Daily Analysis'!$AF$4:$AF$182)/VAR('Daily Analysis'!$AF$4:$AF$182)</x:f>
        <x:v>0.5613087475517696</x:v>
      </x:c>
      <x:c r="E33" s="178" t="n">
        <x:f>COVAR('Daily Analysis'!$AC$4:$AC$182,'Daily Analysis'!$AK$4:$AK$182)/VAR('Daily Analysis'!$AK$4:$AK$182)</x:f>
        <x:v>-0.05091580715800356</x:v>
      </x:c>
      <x:c r="F33" s="178" t="n">
        <x:f>COVAR('Daily Analysis'!$AC$4:$AC$182,'Daily Analysis'!$AJ$4:$AJ$182)/VAR('Daily Analysis'!$AJ$4:$AJ$182)</x:f>
        <x:v>-2.664968556540881</x:v>
      </x:c>
      <x:c r="G33" s="178" t="n">
        <x:f>COVAR('Daily Analysis'!$AC$4:$AC$182,'Daily Analysis'!$AH$4:$AH$182)/VAR('Daily Analysis'!$AH$4:$AH$182)</x:f>
        <x:v>2.6629587260099004</x:v>
      </x:c>
      <x:c r="H33" s="178" t="n">
        <x:f>COVAR('Daily Analysis'!$AC$4:$AC$182,'Daily Analysis'!$AG$4:$AG$182)/VAR('Daily Analysis'!$AG$4:$AG$182)</x:f>
        <x:v>0.5221123808083824</x:v>
      </x:c>
      <x:c r="I33" s="178" t="n">
        <x:f>COVAR('Daily Analysis'!$AC$4:$AC$182,'Daily Analysis'!$BG$4:$BG$182)/VAR('Daily Analysis'!$BG$4:$BG$182)</x:f>
        <x:v>0.4361581287759995</x:v>
      </x:c>
      <x:c r="J33" s="178" t="n">
        <x:f>COVAR('Daily Analysis'!$AC$4:$AC$182,'Daily Analysis'!$BH$4:$BH$182)/VAR('Daily Analysis'!$BH$4:$BH$182)</x:f>
        <x:v>-1.8112071154718554</x:v>
      </x:c>
      <x:c r="K33" s="214"/>
      <x:c r="L33" s="214"/>
      <x:c r="M33" s="214"/>
      <x:c r="N33" s="214"/>
      <x:c r="O33" s="214"/>
      <x:c r="P33" s="214"/>
      <x:c r="Q33" s="214"/>
      <x:c r="R33" s="214"/>
      <x:c r="S33" s="214"/>
      <x:c r="T33" s="214"/>
      <x:c r="U33" s="214"/>
      <x:c r="V33" s="214"/>
    </x:row>
    <x:row r="34">
      <x:c r="A34" s="177" t="str">
        <x:v>SPY</x:v>
      </x:c>
      <x:c r="B34" s="177" t="str">
        <x:v>Broad equity</x:v>
      </x:c>
      <x:c r="C34" s="178" t="n">
        <x:f>COVAR('Daily Analysis'!$AE$4:$AE$182,'Daily Analysis'!$AE$4:$AE$182)/VAR('Daily Analysis'!$AE$4:$AE$182)</x:f>
        <x:v>0.9944134078212292</x:v>
      </x:c>
      <x:c r="D34" s="178" t="n">
        <x:f>COVAR('Daily Analysis'!$AE$4:$AE$182,'Daily Analysis'!$AF$4:$AF$182)/VAR('Daily Analysis'!$AF$4:$AF$182)</x:f>
        <x:v>0.5856023458711822</x:v>
      </x:c>
      <x:c r="E34" s="178" t="n">
        <x:f>COVAR('Daily Analysis'!$AE$4:$AE$182,'Daily Analysis'!$AK$4:$AK$182)/VAR('Daily Analysis'!$AK$4:$AK$182)</x:f>
        <x:v>-0.10635598419280493</x:v>
      </x:c>
      <x:c r="F34" s="178" t="n">
        <x:f>COVAR('Daily Analysis'!$AE$4:$AE$182,'Daily Analysis'!$AJ$4:$AJ$182)/VAR('Daily Analysis'!$AJ$4:$AJ$182)</x:f>
        <x:v>-0.8862402910214278</x:v>
      </x:c>
      <x:c r="G34" s="178" t="n">
        <x:f>COVAR('Daily Analysis'!$AE$4:$AE$182,'Daily Analysis'!$AH$4:$AH$182)/VAR('Daily Analysis'!$AH$4:$AH$182)</x:f>
        <x:v>2.5711861243637313</x:v>
      </x:c>
      <x:c r="H34" s="178" t="n">
        <x:f>COVAR('Daily Analysis'!$AE$4:$AE$182,'Daily Analysis'!$AG$4:$AG$182)/VAR('Daily Analysis'!$AG$4:$AG$182)</x:f>
        <x:v>0.48069160063381816</x:v>
      </x:c>
      <x:c r="I34" s="178" t="n">
        <x:f>COVAR('Daily Analysis'!$AE$4:$AE$182,'Daily Analysis'!$BG$4:$BG$182)/VAR('Daily Analysis'!$BG$4:$BG$182)</x:f>
        <x:v>-0.09147766785277758</x:v>
      </x:c>
      <x:c r="J34" s="178" t="n">
        <x:f>COVAR('Daily Analysis'!$AE$4:$AE$182,'Daily Analysis'!$BH$4:$BH$182)/VAR('Daily Analysis'!$BH$4:$BH$182)</x:f>
        <x:v>-0.9682572002619627</x:v>
      </x:c>
      <x:c r="K34" s="214"/>
      <x:c r="L34" s="214"/>
      <x:c r="M34" s="214"/>
      <x:c r="N34" s="214"/>
      <x:c r="O34" s="214"/>
      <x:c r="P34" s="214"/>
      <x:c r="Q34" s="214"/>
      <x:c r="R34" s="214"/>
      <x:c r="S34" s="214"/>
      <x:c r="T34" s="214"/>
      <x:c r="U34" s="214"/>
      <x:c r="V34" s="214"/>
    </x:row>
    <x:row r="35">
      <x:c r="A35" s="177" t="str">
        <x:v>QQQ</x:v>
      </x:c>
      <x:c r="B35" s="177" t="str">
        <x:v>Growth equity</x:v>
      </x:c>
      <x:c r="C35" s="178" t="n">
        <x:f>COVAR('Daily Analysis'!$AF$4:$AF$182,'Daily Analysis'!$AE$4:$AE$182)/VAR('Daily Analysis'!$AE$4:$AE$182)</x:f>
        <x:v>1.434647499204293</x:v>
      </x:c>
      <x:c r="D35" s="178" t="n">
        <x:f>COVAR('Daily Analysis'!$AF$4:$AF$182,'Daily Analysis'!$AF$4:$AF$182)/VAR('Daily Analysis'!$AF$4:$AF$182)</x:f>
        <x:v>0.994413407821229</x:v>
      </x:c>
      <x:c r="E35" s="178" t="n">
        <x:f>COVAR('Daily Analysis'!$AF$4:$AF$182,'Daily Analysis'!$AK$4:$AK$182)/VAR('Daily Analysis'!$AK$4:$AK$182)</x:f>
        <x:v>-0.1301450903473121</x:v>
      </x:c>
      <x:c r="F35" s="178" t="n">
        <x:f>COVAR('Daily Analysis'!$AF$4:$AF$182,'Daily Analysis'!$AJ$4:$AJ$182)/VAR('Daily Analysis'!$AJ$4:$AJ$182)</x:f>
        <x:v>-1.2505666219704528</x:v>
      </x:c>
      <x:c r="G35" s="178" t="n">
        <x:f>COVAR('Daily Analysis'!$AF$4:$AF$182,'Daily Analysis'!$AH$4:$AH$182)/VAR('Daily Analysis'!$AH$4:$AH$182)</x:f>
        <x:v>3.5021741186075634</x:v>
      </x:c>
      <x:c r="H35" s="178" t="n">
        <x:f>COVAR('Daily Analysis'!$AF$4:$AF$182,'Daily Analysis'!$AG$4:$AG$182)/VAR('Daily Analysis'!$AG$4:$AG$182)</x:f>
        <x:v>0.6050124554780414</x:v>
      </x:c>
      <x:c r="I35" s="178" t="n">
        <x:f>COVAR('Daily Analysis'!$AF$4:$AF$182,'Daily Analysis'!$BG$4:$BG$182)/VAR('Daily Analysis'!$BG$4:$BG$182)</x:f>
        <x:v>-0.08554168522452466</x:v>
      </x:c>
      <x:c r="J35" s="178" t="n">
        <x:f>COVAR('Daily Analysis'!$AF$4:$AF$182,'Daily Analysis'!$BH$4:$BH$182)/VAR('Daily Analysis'!$BH$4:$BH$182)</x:f>
        <x:v>-1.2789605481603565</x:v>
      </x:c>
      <x:c r="K35" s="214"/>
      <x:c r="L35" s="214"/>
      <x:c r="M35" s="214"/>
      <x:c r="N35" s="214"/>
      <x:c r="O35" s="214"/>
      <x:c r="P35" s="214"/>
      <x:c r="Q35" s="214"/>
      <x:c r="R35" s="214"/>
      <x:c r="S35" s="214"/>
      <x:c r="T35" s="214"/>
      <x:c r="U35" s="214"/>
      <x:c r="V35" s="214"/>
    </x:row>
    <x:row r="36">
      <x:c r="A36" s="177" t="str">
        <x:v>IWM</x:v>
      </x:c>
      <x:c r="B36" s="177" t="str">
        <x:v>Small-cap equity</x:v>
      </x:c>
      <x:c r="C36" s="178" t="n">
        <x:f>COVAR('Daily Analysis'!$G$4:$G$182,'Daily Analysis'!$AE$4:$AE$182)/VAR('Daily Analysis'!$AE$4:$AE$182)</x:f>
        <x:v>1.1412942224021165</x:v>
      </x:c>
      <x:c r="D36" s="178" t="n">
        <x:f>COVAR('Daily Analysis'!$G$4:$G$182,'Daily Analysis'!$AF$4:$AF$182)/VAR('Daily Analysis'!$AF$4:$AF$182)</x:f>
        <x:v>0.6652822675664407</x:v>
      </x:c>
      <x:c r="E36" s="178" t="n">
        <x:f>COVAR('Daily Analysis'!$G$4:$G$182,'Daily Analysis'!$AK$4:$AK$182)/VAR('Daily Analysis'!$AK$4:$AK$182)</x:f>
        <x:v>-0.15929967027096514</x:v>
      </x:c>
      <x:c r="F36" s="178" t="n">
        <x:f>COVAR('Daily Analysis'!$G$4:$G$182,'Daily Analysis'!$AJ$4:$AJ$182)/VAR('Daily Analysis'!$AJ$4:$AJ$182)</x:f>
        <x:v>-1.1528923033230378</x:v>
      </x:c>
      <x:c r="G36" s="178" t="n">
        <x:f>COVAR('Daily Analysis'!$G$4:$G$182,'Daily Analysis'!$AH$4:$AH$182)/VAR('Daily Analysis'!$AH$4:$AH$182)</x:f>
        <x:v>3.584349658504257</x:v>
      </x:c>
      <x:c r="H36" s="178" t="n">
        <x:f>COVAR('Daily Analysis'!$G$4:$G$182,'Daily Analysis'!$AG$4:$AG$182)/VAR('Daily Analysis'!$AG$4:$AG$182)</x:f>
        <x:v>0.760387651119984</x:v>
      </x:c>
      <x:c r="I36" s="178" t="n">
        <x:f>COVAR('Daily Analysis'!$G$4:$G$182,'Daily Analysis'!$BG$4:$BG$182)/VAR('Daily Analysis'!$BG$4:$BG$182)</x:f>
        <x:v>-0.1371161423856789</x:v>
      </x:c>
      <x:c r="J36" s="178" t="n">
        <x:f>COVAR('Daily Analysis'!$G$4:$G$182,'Daily Analysis'!$BH$4:$BH$182)/VAR('Daily Analysis'!$BH$4:$BH$182)</x:f>
        <x:v>-1.4205488722625437</x:v>
      </x:c>
      <x:c r="K36" s="214"/>
      <x:c r="L36" s="303" t="str">
        <x:v>Proxy definitions: the inflation proxy is an equal-weighted GLD/USO daily-return basket. The Fed surprise proxy is an equal-weighted long UUP / short TLT basket. These are educational market proxies, not CPI readings, breakeven inflation, the Federal Funds target, or measured FOMC surprises.</x:v>
      </x:c>
      <x:c r="M36" s="303"/>
      <x:c r="N36" s="303"/>
      <x:c r="O36" s="303"/>
      <x:c r="P36" s="303"/>
      <x:c r="Q36" s="303"/>
      <x:c r="R36" s="303"/>
      <x:c r="S36" s="214"/>
      <x:c r="T36" s="214"/>
      <x:c r="U36" s="214"/>
      <x:c r="V36" s="214"/>
    </x:row>
    <x:row r="37">
      <x:c r="A37" s="177" t="str">
        <x:v>TLT</x:v>
      </x:c>
      <x:c r="B37" s="177" t="str">
        <x:v>Long Treasury</x:v>
      </x:c>
      <x:c r="C37" s="178" t="n">
        <x:f>COVAR('Daily Analysis'!$AG$4:$AG$182,'Daily Analysis'!$AE$4:$AE$182)/VAR('Daily Analysis'!$AE$4:$AE$182)</x:f>
        <x:v>0.25066647218390586</x:v>
      </x:c>
      <x:c r="D37" s="178" t="n">
        <x:f>COVAR('Daily Analysis'!$AG$4:$AG$182,'Daily Analysis'!$AF$4:$AF$182)/VAR('Daily Analysis'!$AF$4:$AF$182)</x:f>
        <x:v>0.1287809525696373</x:v>
      </x:c>
      <x:c r="E37" s="178" t="n">
        <x:f>COVAR('Daily Analysis'!$AG$4:$AG$182,'Daily Analysis'!$AK$4:$AK$182)/VAR('Daily Analysis'!$AK$4:$AK$182)</x:f>
        <x:v>-0.08449501962427043</x:v>
      </x:c>
      <x:c r="F37" s="178" t="n">
        <x:f>COVAR('Daily Analysis'!$AG$4:$AG$182,'Daily Analysis'!$AJ$4:$AJ$182)/VAR('Daily Analysis'!$AJ$4:$AJ$182)</x:f>
        <x:v>-0.40354554337140264</x:v>
      </x:c>
      <x:c r="G37" s="178" t="n">
        <x:f>COVAR('Daily Analysis'!$AG$4:$AG$182,'Daily Analysis'!$AH$4:$AH$182)/VAR('Daily Analysis'!$AH$4:$AH$182)</x:f>
        <x:v>1.3887076986594344</x:v>
      </x:c>
      <x:c r="H37" s="178" t="n">
        <x:f>COVAR('Daily Analysis'!$AG$4:$AG$182,'Daily Analysis'!$AG$4:$AG$182)/VAR('Daily Analysis'!$AG$4:$AG$182)</x:f>
        <x:v>0.9944134078212291</x:v>
      </x:c>
      <x:c r="I37" s="178" t="n">
        <x:f>COVAR('Daily Analysis'!$AG$4:$AG$182,'Daily Analysis'!$BG$4:$BG$182)/VAR('Daily Analysis'!$BG$4:$BG$182)</x:f>
        <x:v>-0.11358121166465325</x:v>
      </x:c>
      <x:c r="J37" s="178" t="n">
        <x:f>COVAR('Daily Analysis'!$AG$4:$AG$182,'Daily Analysis'!$BH$4:$BH$182)/VAR('Daily Analysis'!$BH$4:$BH$182)</x:f>
        <x:v>-1.3651213908163162</x:v>
      </x:c>
      <x:c r="K37" s="214"/>
      <x:c r="L37" s="303"/>
      <x:c r="M37" s="303"/>
      <x:c r="N37" s="303"/>
      <x:c r="O37" s="303"/>
      <x:c r="P37" s="303"/>
      <x:c r="Q37" s="303"/>
      <x:c r="R37" s="303"/>
      <x:c r="S37" s="214"/>
      <x:c r="T37" s="214"/>
      <x:c r="U37" s="214"/>
      <x:c r="V37" s="214"/>
    </x:row>
    <x:row r="38">
      <x:c r="A38" s="177" t="str">
        <x:v>HYG</x:v>
      </x:c>
      <x:c r="B38" s="177" t="str">
        <x:v>Credit</x:v>
      </x:c>
      <x:c r="C38" s="178" t="n">
        <x:f>COVAR('Daily Analysis'!$AH$4:$AH$182,'Daily Analysis'!$AE$4:$AE$182)/VAR('Daily Analysis'!$AE$4:$AE$182)</x:f>
        <x:v>0.23614246686072538</x:v>
      </x:c>
      <x:c r="D38" s="178" t="n">
        <x:f>COVAR('Daily Analysis'!$AH$4:$AH$182,'Daily Analysis'!$AF$4:$AF$182)/VAR('Daily Analysis'!$AF$4:$AF$182)</x:f>
        <x:v>0.13129129029127673</x:v>
      </x:c>
      <x:c r="E38" s="178" t="n">
        <x:f>COVAR('Daily Analysis'!$AH$4:$AH$182,'Daily Analysis'!$AK$4:$AK$182)/VAR('Daily Analysis'!$AK$4:$AK$182)</x:f>
        <x:v>-0.03865978466566181</x:v>
      </x:c>
      <x:c r="F38" s="178" t="n">
        <x:f>COVAR('Daily Analysis'!$AH$4:$AH$182,'Daily Analysis'!$AJ$4:$AJ$182)/VAR('Daily Analysis'!$AJ$4:$AJ$182)</x:f>
        <x:v>-0.3267912651665586</x:v>
      </x:c>
      <x:c r="G38" s="178" t="n">
        <x:f>COVAR('Daily Analysis'!$AH$4:$AH$182,'Daily Analysis'!$AH$4:$AH$182)/VAR('Daily Analysis'!$AH$4:$AH$182)</x:f>
        <x:v>0.994413407821229</x:v>
      </x:c>
      <x:c r="H38" s="178" t="n">
        <x:f>COVAR('Daily Analysis'!$AH$4:$AH$182,'Daily Analysis'!$AG$4:$AG$182)/VAR('Daily Analysis'!$AG$4:$AG$182)</x:f>
        <x:v>0.24458043204271476</x:v>
      </x:c>
      <x:c r="I38" s="178" t="n">
        <x:f>COVAR('Daily Analysis'!$AH$4:$AH$182,'Daily Analysis'!$BG$4:$BG$182)/VAR('Daily Analysis'!$BG$4:$BG$182)</x:f>
        <x:v>-0.04074301279045175</x:v>
      </x:c>
      <x:c r="J38" s="178" t="n">
        <x:f>COVAR('Daily Analysis'!$AH$4:$AH$182,'Daily Analysis'!$BH$4:$BH$182)/VAR('Daily Analysis'!$BH$4:$BH$182)</x:f>
        <x:v>-0.4372745288035925</x:v>
      </x:c>
      <x:c r="K38" s="214"/>
      <x:c r="L38" s="303"/>
      <x:c r="M38" s="303"/>
      <x:c r="N38" s="303"/>
      <x:c r="O38" s="303"/>
      <x:c r="P38" s="303"/>
      <x:c r="Q38" s="303"/>
      <x:c r="R38" s="303"/>
      <x:c r="S38" s="214"/>
      <x:c r="T38" s="214"/>
      <x:c r="U38" s="214"/>
      <x:c r="V38" s="214"/>
    </x:row>
    <x:row r="39">
      <x:c r="A39" s="177" t="str">
        <x:v>UUP</x:v>
      </x:c>
      <x:c r="B39" s="177" t="str">
        <x:v>U.S. dollar</x:v>
      </x:c>
      <x:c r="C39" s="178" t="n">
        <x:f>COVAR('Daily Analysis'!$AJ$4:$AJ$182,'Daily Analysis'!$AE$4:$AE$182)/VAR('Daily Analysis'!$AE$4:$AE$182)</x:f>
        <x:v>-0.173016059055667</x:v>
      </x:c>
      <x:c r="D39" s="178" t="n">
        <x:f>COVAR('Daily Analysis'!$AJ$4:$AJ$182,'Daily Analysis'!$AF$4:$AF$182)/VAR('Daily Analysis'!$AF$4:$AF$182)</x:f>
        <x:v>-0.09965506121716074</x:v>
      </x:c>
      <x:c r="E39" s="178" t="n">
        <x:f>COVAR('Daily Analysis'!$AJ$4:$AJ$182,'Daily Analysis'!$AK$4:$AK$182)/VAR('Daily Analysis'!$AK$4:$AK$182)</x:f>
        <x:v>0.028241951160867758</x:v>
      </x:c>
      <x:c r="F39" s="178" t="n">
        <x:f>COVAR('Daily Analysis'!$AJ$4:$AJ$182,'Daily Analysis'!$AJ$4:$AJ$182)/VAR('Daily Analysis'!$AJ$4:$AJ$182)</x:f>
        <x:v>0.9944134078212291</x:v>
      </x:c>
      <x:c r="G39" s="178" t="n">
        <x:f>COVAR('Daily Analysis'!$AJ$4:$AJ$182,'Daily Analysis'!$AH$4:$AH$182)/VAR('Daily Analysis'!$AH$4:$AH$182)</x:f>
        <x:v>-0.6946479921011878</x:v>
      </x:c>
      <x:c r="H39" s="178" t="n">
        <x:f>COVAR('Daily Analysis'!$AJ$4:$AJ$182,'Daily Analysis'!$AG$4:$AG$182)/VAR('Daily Analysis'!$AG$4:$AG$182)</x:f>
        <x:v>-0.1510767957592143</x:v>
      </x:c>
      <x:c r="I39" s="178" t="n">
        <x:f>COVAR('Daily Analysis'!$AJ$4:$AJ$182,'Daily Analysis'!$BG$4:$BG$182)/VAR('Daily Analysis'!$BG$4:$BG$182)</x:f>
        <x:v>-0.0021902087192590724</x:v>
      </x:c>
      <x:c r="J39" s="178" t="n">
        <x:f>COVAR('Daily Analysis'!$AJ$4:$AJ$182,'Daily Analysis'!$BH$4:$BH$182)/VAR('Daily Analysis'!$BH$4:$BH$182)</x:f>
        <x:v>0.6237054248261416</x:v>
      </x:c>
      <x:c r="K39" s="214"/>
      <x:c r="L39" s="303"/>
      <x:c r="M39" s="303"/>
      <x:c r="N39" s="303"/>
      <x:c r="O39" s="303"/>
      <x:c r="P39" s="303"/>
      <x:c r="Q39" s="303"/>
      <x:c r="R39" s="303"/>
      <x:c r="S39" s="214"/>
      <x:c r="T39" s="214"/>
      <x:c r="U39" s="214"/>
      <x:c r="V39" s="214"/>
    </x:row>
    <x:row r="40">
      <x:c r="A40" s="177" t="str">
        <x:v>USO</x:v>
      </x:c>
      <x:c r="B40" s="177" t="str">
        <x:v>Oil</x:v>
      </x:c>
      <x:c r="C40" s="178" t="n">
        <x:f>COVAR('Daily Analysis'!$AK$4:$AK$182,'Daily Analysis'!$AE$4:$AE$182)/VAR('Daily Analysis'!$AE$4:$AE$182)</x:f>
        <x:v>-1.8710942054249822</x:v>
      </x:c>
      <x:c r="D40" s="178" t="n">
        <x:f>COVAR('Daily Analysis'!$AK$4:$AK$182,'Daily Analysis'!$AF$4:$AF$182)/VAR('Daily Analysis'!$AF$4:$AF$182)</x:f>
        <x:v>-0.9345856629044039</x:v>
      </x:c>
      <x:c r="E40" s="178" t="n">
        <x:f>COVAR('Daily Analysis'!$AK$4:$AK$182,'Daily Analysis'!$AK$4:$AK$182)/VAR('Daily Analysis'!$AK$4:$AK$182)</x:f>
        <x:v>0.9944134078212292</x:v>
      </x:c>
      <x:c r="F40" s="178" t="n">
        <x:f>COVAR('Daily Analysis'!$AK$4:$AK$182,'Daily Analysis'!$AJ$4:$AJ$182)/VAR('Daily Analysis'!$AJ$4:$AJ$182)</x:f>
        <x:v>2.5450334550306377</x:v>
      </x:c>
      <x:c r="G40" s="178" t="n">
        <x:f>COVAR('Daily Analysis'!$AK$4:$AK$182,'Daily Analysis'!$AH$4:$AH$182)/VAR('Daily Analysis'!$AH$4:$AH$182)</x:f>
        <x:v>-7.405469091151697</x:v>
      </x:c>
      <x:c r="H40" s="178" t="n">
        <x:f>COVAR('Daily Analysis'!$AK$4:$AK$182,'Daily Analysis'!$AG$4:$AG$182)/VAR('Daily Analysis'!$AG$4:$AG$182)</x:f>
        <x:v>-2.8505923728664766</x:v>
      </x:c>
      <x:c r="I40" s="178" t="n">
        <x:f>COVAR('Daily Analysis'!$AK$4:$AK$182,'Daily Analysis'!$BG$4:$BG$182)/VAR('Daily Analysis'!$BG$4:$BG$182)</x:f>
        <x:v>1.5526686868664588</x:v>
      </x:c>
      <x:c r="J40" s="178" t="n">
        <x:f>COVAR('Daily Analysis'!$AK$4:$AK$182,'Daily Analysis'!$BH$4:$BH$182)/VAR('Daily Analysis'!$BH$4:$BH$182)</x:f>
        <x:v>4.532629921687203</x:v>
      </x:c>
      <x:c r="K40" s="214"/>
      <x:c r="L40" s="303"/>
      <x:c r="M40" s="303"/>
      <x:c r="N40" s="303"/>
      <x:c r="O40" s="303"/>
      <x:c r="P40" s="303"/>
      <x:c r="Q40" s="303"/>
      <x:c r="R40" s="303"/>
      <x:c r="S40" s="214"/>
      <x:c r="T40" s="214"/>
      <x:c r="U40" s="214"/>
      <x:c r="V40" s="214"/>
    </x:row>
    <x:row r="41">
      <x:c r="A41" s="214"/>
      <x:c r="B41" s="214"/>
      <x:c r="C41" s="214"/>
      <x:c r="D41" s="214"/>
      <x:c r="E41" s="214"/>
      <x:c r="F41" s="214"/>
      <x:c r="G41" s="214"/>
      <x:c r="H41" s="214"/>
      <x:c r="I41" s="214"/>
      <x:c r="J41" s="214"/>
      <x:c r="K41" s="214"/>
      <x:c r="L41" s="303"/>
      <x:c r="M41" s="303"/>
      <x:c r="N41" s="303"/>
      <x:c r="O41" s="303"/>
      <x:c r="P41" s="303"/>
      <x:c r="Q41" s="303"/>
      <x:c r="R41" s="303"/>
      <x:c r="S41" s="214"/>
      <x:c r="T41" s="214"/>
      <x:c r="U41" s="214"/>
      <x:c r="V41" s="214"/>
    </x:row>
    <x:row r="42">
      <x:c r="A42" s="214"/>
      <x:c r="B42" s="214"/>
      <x:c r="C42" s="214"/>
      <x:c r="D42" s="214"/>
      <x:c r="E42" s="214"/>
      <x:c r="F42" s="214"/>
      <x:c r="G42" s="214"/>
      <x:c r="H42" s="214"/>
      <x:c r="I42" s="214"/>
      <x:c r="J42" s="214"/>
      <x:c r="K42" s="214"/>
      <x:c r="L42" s="303"/>
      <x:c r="M42" s="303"/>
      <x:c r="N42" s="303"/>
      <x:c r="O42" s="303"/>
      <x:c r="P42" s="303"/>
      <x:c r="Q42" s="303"/>
      <x:c r="R42" s="303"/>
      <x:c r="S42" s="214"/>
      <x:c r="T42" s="214"/>
      <x:c r="U42" s="214"/>
      <x:c r="V42" s="214"/>
    </x:row>
    <x:row r="43">
      <x:c r="A43" s="214"/>
      <x:c r="B43" s="214"/>
      <x:c r="C43" s="214"/>
      <x:c r="D43" s="214"/>
      <x:c r="E43" s="214"/>
      <x:c r="F43" s="214"/>
      <x:c r="G43" s="214"/>
      <x:c r="H43" s="214"/>
      <x:c r="I43" s="214"/>
      <x:c r="J43" s="214"/>
      <x:c r="K43" s="214"/>
      <x:c r="L43" s="214"/>
      <x:c r="M43" s="214"/>
      <x:c r="N43" s="214"/>
      <x:c r="O43" s="214"/>
      <x:c r="P43" s="214"/>
      <x:c r="Q43" s="214"/>
      <x:c r="R43" s="214"/>
      <x:c r="S43" s="214"/>
      <x:c r="T43" s="214"/>
      <x:c r="U43" s="214"/>
      <x:c r="V43" s="214"/>
    </x:row>
    <x:row r="44">
      <x:c r="A44" s="214"/>
      <x:c r="B44" s="214"/>
      <x:c r="C44" s="214"/>
      <x:c r="D44" s="214"/>
      <x:c r="E44" s="214"/>
      <x:c r="F44" s="214"/>
      <x:c r="G44" s="214"/>
      <x:c r="H44" s="214"/>
      <x:c r="I44" s="214"/>
      <x:c r="J44" s="214"/>
      <x:c r="K44" s="214"/>
      <x:c r="L44" s="214"/>
      <x:c r="M44" s="214"/>
      <x:c r="N44" s="214"/>
      <x:c r="O44" s="214"/>
      <x:c r="P44" s="214"/>
      <x:c r="Q44" s="214"/>
      <x:c r="R44" s="214"/>
      <x:c r="S44" s="214"/>
      <x:c r="T44" s="214"/>
      <x:c r="U44" s="214"/>
      <x:c r="V44" s="214"/>
    </x:row>
    <x:row r="45">
      <x:c r="A45" s="214"/>
      <x:c r="B45" s="214"/>
      <x:c r="C45" s="214"/>
      <x:c r="D45" s="214"/>
      <x:c r="E45" s="214"/>
      <x:c r="F45" s="214"/>
      <x:c r="G45" s="214"/>
      <x:c r="H45" s="214"/>
      <x:c r="I45" s="214"/>
      <x:c r="J45" s="214"/>
      <x:c r="K45" s="214"/>
      <x:c r="L45" s="214"/>
      <x:c r="M45" s="214"/>
      <x:c r="N45" s="214"/>
      <x:c r="O45" s="214"/>
      <x:c r="P45" s="214"/>
      <x:c r="Q45" s="214"/>
      <x:c r="R45" s="214"/>
      <x:c r="S45" s="214"/>
      <x:c r="T45" s="214"/>
      <x:c r="U45" s="214"/>
      <x:c r="V45" s="214"/>
    </x:row>
    <x:row r="46">
      <x:c r="A46" s="214"/>
      <x:c r="B46" s="214"/>
      <x:c r="C46" s="214"/>
      <x:c r="D46" s="214"/>
      <x:c r="E46" s="214"/>
      <x:c r="F46" s="214"/>
      <x:c r="G46" s="214"/>
      <x:c r="H46" s="214"/>
      <x:c r="I46" s="214"/>
      <x:c r="J46" s="214"/>
      <x:c r="K46" s="214"/>
      <x:c r="L46" s="214"/>
      <x:c r="M46" s="214"/>
      <x:c r="N46" s="214"/>
      <x:c r="O46" s="214"/>
      <x:c r="P46" s="214"/>
      <x:c r="Q46" s="214"/>
      <x:c r="R46" s="214"/>
      <x:c r="S46" s="214"/>
      <x:c r="T46" s="214"/>
      <x:c r="U46" s="214"/>
      <x:c r="V46" s="214"/>
    </x:row>
    <x:row r="47">
      <x:c r="A47" s="214"/>
      <x:c r="B47" s="214"/>
      <x:c r="C47" s="214"/>
      <x:c r="D47" s="214"/>
      <x:c r="E47" s="214"/>
      <x:c r="F47" s="214"/>
      <x:c r="G47" s="214"/>
      <x:c r="H47" s="214"/>
      <x:c r="I47" s="214"/>
      <x:c r="J47" s="214"/>
      <x:c r="K47" s="214"/>
      <x:c r="L47" s="214"/>
      <x:c r="M47" s="214"/>
      <x:c r="N47" s="214"/>
      <x:c r="O47" s="214"/>
      <x:c r="P47" s="214"/>
      <x:c r="Q47" s="214"/>
      <x:c r="R47" s="214"/>
      <x:c r="S47" s="214"/>
      <x:c r="T47" s="214"/>
      <x:c r="U47" s="214"/>
      <x:c r="V47" s="214"/>
    </x:row>
    <x:row r="48">
      <x:c r="A48" s="214"/>
      <x:c r="B48" s="214"/>
      <x:c r="C48" s="214"/>
      <x:c r="D48" s="214"/>
      <x:c r="E48" s="214"/>
      <x:c r="F48" s="214"/>
      <x:c r="G48" s="214"/>
      <x:c r="H48" s="214"/>
      <x:c r="I48" s="214"/>
      <x:c r="J48" s="214"/>
      <x:c r="K48" s="214"/>
      <x:c r="L48" s="214"/>
      <x:c r="M48" s="214"/>
      <x:c r="N48" s="214"/>
      <x:c r="O48" s="214"/>
      <x:c r="P48" s="214"/>
      <x:c r="Q48" s="214"/>
      <x:c r="R48" s="214"/>
      <x:c r="S48" s="214"/>
      <x:c r="T48" s="214"/>
      <x:c r="U48" s="214"/>
      <x:c r="V48" s="214"/>
    </x:row>
    <x:row r="49">
      <x:c r="A49" s="214"/>
      <x:c r="B49" s="214"/>
      <x:c r="C49" s="214"/>
      <x:c r="D49" s="214"/>
      <x:c r="E49" s="214"/>
      <x:c r="F49" s="214"/>
      <x:c r="G49" s="214"/>
      <x:c r="H49" s="214"/>
      <x:c r="I49" s="214"/>
      <x:c r="J49" s="214"/>
      <x:c r="K49" s="214"/>
      <x:c r="L49" s="214"/>
      <x:c r="M49" s="214"/>
      <x:c r="N49" s="214"/>
      <x:c r="O49" s="214"/>
      <x:c r="P49" s="214"/>
      <x:c r="Q49" s="214"/>
      <x:c r="R49" s="214"/>
      <x:c r="S49" s="214"/>
      <x:c r="T49" s="214"/>
      <x:c r="U49" s="214"/>
      <x:c r="V49" s="214"/>
    </x:row>
    <x:row r="50">
      <x:c r="A50" s="214"/>
      <x:c r="B50" s="214"/>
      <x:c r="C50" s="214"/>
      <x:c r="D50" s="214"/>
      <x:c r="E50" s="214"/>
      <x:c r="F50" s="214"/>
      <x:c r="G50" s="214"/>
      <x:c r="H50" s="214"/>
      <x:c r="I50" s="214"/>
      <x:c r="J50" s="214"/>
      <x:c r="K50" s="214"/>
      <x:c r="L50" s="214"/>
      <x:c r="M50" s="214"/>
      <x:c r="N50" s="214"/>
      <x:c r="O50" s="214"/>
      <x:c r="P50" s="214"/>
      <x:c r="Q50" s="214"/>
      <x:c r="R50" s="214"/>
      <x:c r="S50" s="214"/>
      <x:c r="T50" s="214"/>
      <x:c r="U50" s="214"/>
      <x:c r="V50" s="214"/>
    </x:row>
    <x:row r="51">
      <x:c r="A51" s="214"/>
      <x:c r="B51" s="214"/>
      <x:c r="C51" s="214"/>
      <x:c r="D51" s="214"/>
      <x:c r="E51" s="214"/>
      <x:c r="F51" s="214"/>
      <x:c r="G51" s="214"/>
      <x:c r="H51" s="214"/>
      <x:c r="I51" s="214"/>
      <x:c r="J51" s="214"/>
      <x:c r="K51" s="214"/>
      <x:c r="L51" s="214"/>
      <x:c r="M51" s="214"/>
      <x:c r="N51" s="214"/>
      <x:c r="O51" s="214"/>
      <x:c r="P51" s="214"/>
      <x:c r="Q51" s="214"/>
      <x:c r="R51" s="214"/>
      <x:c r="S51" s="214"/>
      <x:c r="T51" s="214"/>
      <x:c r="U51" s="214"/>
      <x:c r="V51" s="214"/>
    </x:row>
    <x:row r="52">
      <x:c r="A52" s="214"/>
      <x:c r="B52" s="214"/>
      <x:c r="C52" s="214"/>
      <x:c r="D52" s="214"/>
      <x:c r="E52" s="214"/>
      <x:c r="F52" s="214"/>
      <x:c r="G52" s="214"/>
      <x:c r="H52" s="214"/>
      <x:c r="I52" s="214"/>
      <x:c r="J52" s="214"/>
      <x:c r="K52" s="214"/>
      <x:c r="L52" s="214"/>
      <x:c r="M52" s="214"/>
      <x:c r="N52" s="214"/>
      <x:c r="O52" s="214"/>
      <x:c r="P52" s="214"/>
      <x:c r="Q52" s="214"/>
      <x:c r="R52" s="214"/>
      <x:c r="S52" s="214"/>
      <x:c r="T52" s="214"/>
      <x:c r="U52" s="214"/>
      <x:c r="V52" s="214"/>
    </x:row>
    <x:row r="53">
      <x:c r="A53" s="214"/>
      <x:c r="B53" s="214"/>
      <x:c r="C53" s="214"/>
      <x:c r="D53" s="214"/>
      <x:c r="E53" s="214"/>
      <x:c r="F53" s="214"/>
      <x:c r="G53" s="214"/>
      <x:c r="H53" s="214"/>
      <x:c r="I53" s="214"/>
      <x:c r="J53" s="214"/>
      <x:c r="K53" s="214"/>
      <x:c r="L53" s="214"/>
      <x:c r="M53" s="214"/>
      <x:c r="N53" s="214"/>
      <x:c r="O53" s="214"/>
      <x:c r="P53" s="214"/>
      <x:c r="Q53" s="214"/>
      <x:c r="R53" s="214"/>
      <x:c r="S53" s="214"/>
      <x:c r="T53" s="214"/>
      <x:c r="U53" s="214"/>
      <x:c r="V53" s="214"/>
    </x:row>
    <x:row r="54">
      <x:c r="A54" s="214"/>
      <x:c r="B54" s="214"/>
      <x:c r="C54" s="214"/>
      <x:c r="D54" s="214"/>
      <x:c r="E54" s="214"/>
      <x:c r="F54" s="214"/>
      <x:c r="G54" s="214"/>
      <x:c r="H54" s="214"/>
      <x:c r="I54" s="214"/>
      <x:c r="J54" s="214"/>
      <x:c r="K54" s="214"/>
      <x:c r="L54" s="214"/>
      <x:c r="M54" s="214"/>
      <x:c r="N54" s="214"/>
      <x:c r="O54" s="214"/>
      <x:c r="P54" s="214"/>
      <x:c r="Q54" s="214"/>
      <x:c r="R54" s="214"/>
      <x:c r="S54" s="214"/>
      <x:c r="T54" s="214"/>
      <x:c r="U54" s="214"/>
      <x:c r="V54" s="214"/>
    </x:row>
    <x:row r="55">
      <x:c r="A55" s="214"/>
      <x:c r="B55" s="214"/>
      <x:c r="C55" s="214"/>
      <x:c r="D55" s="214"/>
      <x:c r="E55" s="214"/>
      <x:c r="F55" s="214"/>
      <x:c r="G55" s="214"/>
      <x:c r="H55" s="214"/>
      <x:c r="I55" s="214"/>
      <x:c r="J55" s="214"/>
      <x:c r="K55" s="214"/>
      <x:c r="L55" s="214"/>
      <x:c r="M55" s="214"/>
      <x:c r="N55" s="214"/>
      <x:c r="O55" s="214"/>
      <x:c r="P55" s="214"/>
      <x:c r="Q55" s="214"/>
      <x:c r="R55" s="214"/>
      <x:c r="S55" s="214"/>
      <x:c r="T55" s="214"/>
      <x:c r="U55" s="214"/>
      <x:c r="V55" s="214"/>
    </x:row>
    <x:row r="56">
      <x:c r="A56" s="214"/>
      <x:c r="B56" s="214"/>
      <x:c r="C56" s="214"/>
      <x:c r="D56" s="214"/>
      <x:c r="E56" s="214"/>
      <x:c r="F56" s="214"/>
      <x:c r="G56" s="214"/>
      <x:c r="H56" s="214"/>
      <x:c r="I56" s="214"/>
      <x:c r="J56" s="214"/>
      <x:c r="K56" s="214"/>
      <x:c r="L56" s="214"/>
      <x:c r="M56" s="214"/>
      <x:c r="N56" s="214"/>
      <x:c r="O56" s="214"/>
      <x:c r="P56" s="214"/>
      <x:c r="Q56" s="214"/>
      <x:c r="R56" s="214"/>
      <x:c r="S56" s="214"/>
      <x:c r="T56" s="214"/>
      <x:c r="U56" s="214"/>
      <x:c r="V56" s="214"/>
    </x:row>
    <x:row r="57">
      <x:c r="A57" s="214"/>
      <x:c r="B57" s="214"/>
      <x:c r="C57" s="214"/>
      <x:c r="D57" s="214"/>
      <x:c r="E57" s="214"/>
      <x:c r="F57" s="214"/>
      <x:c r="G57" s="214"/>
      <x:c r="H57" s="214"/>
      <x:c r="I57" s="214"/>
      <x:c r="J57" s="214"/>
      <x:c r="K57" s="214"/>
      <x:c r="L57" s="214"/>
      <x:c r="M57" s="214"/>
      <x:c r="N57" s="214"/>
      <x:c r="O57" s="214"/>
      <x:c r="P57" s="214"/>
      <x:c r="Q57" s="214"/>
      <x:c r="R57" s="214"/>
      <x:c r="S57" s="214"/>
      <x:c r="T57" s="214"/>
      <x:c r="U57" s="214"/>
      <x:c r="V57" s="214"/>
    </x:row>
    <x:row r="58">
      <x:c r="A58" s="214"/>
      <x:c r="B58" s="214"/>
      <x:c r="C58" s="214"/>
      <x:c r="D58" s="214"/>
      <x:c r="E58" s="214"/>
      <x:c r="F58" s="214"/>
      <x:c r="G58" s="214"/>
      <x:c r="H58" s="214"/>
      <x:c r="I58" s="214"/>
      <x:c r="J58" s="214"/>
      <x:c r="K58" s="214"/>
      <x:c r="L58" s="214"/>
      <x:c r="M58" s="214"/>
      <x:c r="N58" s="214"/>
      <x:c r="O58" s="214"/>
      <x:c r="P58" s="214"/>
      <x:c r="Q58" s="214"/>
      <x:c r="R58" s="214"/>
      <x:c r="S58" s="214"/>
      <x:c r="T58" s="214"/>
      <x:c r="U58" s="214"/>
      <x:c r="V58" s="214"/>
    </x:row>
    <x:row r="59">
      <x:c r="A59" s="214"/>
      <x:c r="B59" s="214"/>
      <x:c r="C59" s="214"/>
      <x:c r="D59" s="214"/>
      <x:c r="E59" s="214"/>
      <x:c r="F59" s="214"/>
      <x:c r="G59" s="214"/>
      <x:c r="H59" s="214"/>
      <x:c r="I59" s="214"/>
      <x:c r="J59" s="214"/>
      <x:c r="K59" s="214"/>
      <x:c r="L59" s="214"/>
      <x:c r="M59" s="214"/>
      <x:c r="N59" s="214"/>
      <x:c r="O59" s="214"/>
      <x:c r="P59" s="214"/>
      <x:c r="Q59" s="214"/>
      <x:c r="R59" s="214"/>
      <x:c r="S59" s="214"/>
      <x:c r="T59" s="214"/>
      <x:c r="U59" s="214"/>
      <x:c r="V59" s="214"/>
    </x:row>
    <x:row r="60">
      <x:c r="A60" s="214"/>
      <x:c r="B60" s="214"/>
      <x:c r="C60" s="214"/>
      <x:c r="D60" s="214"/>
      <x:c r="E60" s="214"/>
      <x:c r="F60" s="214"/>
      <x:c r="G60" s="214"/>
      <x:c r="H60" s="214"/>
      <x:c r="I60" s="214"/>
      <x:c r="J60" s="214"/>
      <x:c r="K60" s="214"/>
      <x:c r="L60" s="214"/>
      <x:c r="M60" s="214"/>
      <x:c r="N60" s="214"/>
      <x:c r="O60" s="214"/>
      <x:c r="P60" s="214"/>
      <x:c r="Q60" s="214"/>
      <x:c r="R60" s="214"/>
      <x:c r="S60" s="214"/>
      <x:c r="T60" s="214"/>
      <x:c r="U60" s="214"/>
      <x:c r="V60" s="214"/>
    </x:row>
    <x:row r="61">
      <x:c r="A61" s="214"/>
      <x:c r="B61" s="214"/>
      <x:c r="C61" s="214"/>
      <x:c r="D61" s="214"/>
      <x:c r="E61" s="214"/>
      <x:c r="F61" s="214"/>
      <x:c r="G61" s="214"/>
      <x:c r="H61" s="214"/>
      <x:c r="I61" s="214"/>
      <x:c r="J61" s="214"/>
      <x:c r="K61" s="214"/>
      <x:c r="L61" s="214"/>
      <x:c r="M61" s="214"/>
      <x:c r="N61" s="214"/>
      <x:c r="O61" s="214"/>
      <x:c r="P61" s="214"/>
      <x:c r="Q61" s="214"/>
      <x:c r="R61" s="214"/>
      <x:c r="S61" s="214"/>
      <x:c r="T61" s="214"/>
      <x:c r="U61" s="214"/>
      <x:c r="V61" s="214"/>
    </x:row>
    <x:row r="62">
      <x:c r="A62" s="214"/>
      <x:c r="B62" s="214"/>
      <x:c r="C62" s="214"/>
      <x:c r="D62" s="214"/>
      <x:c r="E62" s="214"/>
      <x:c r="F62" s="214"/>
      <x:c r="G62" s="214"/>
      <x:c r="H62" s="214"/>
      <x:c r="I62" s="214"/>
      <x:c r="J62" s="214"/>
      <x:c r="K62" s="214"/>
      <x:c r="L62" s="214"/>
      <x:c r="M62" s="214"/>
      <x:c r="N62" s="214"/>
      <x:c r="O62" s="214"/>
      <x:c r="P62" s="214"/>
      <x:c r="Q62" s="214"/>
      <x:c r="R62" s="214"/>
      <x:c r="S62" s="214"/>
      <x:c r="T62" s="214"/>
      <x:c r="U62" s="214"/>
      <x:c r="V62" s="214"/>
    </x:row>
    <x:row r="63">
      <x:c r="A63" s="214"/>
      <x:c r="B63" s="214"/>
      <x:c r="C63" s="214"/>
      <x:c r="D63" s="214"/>
      <x:c r="E63" s="214"/>
      <x:c r="F63" s="214"/>
      <x:c r="G63" s="214"/>
      <x:c r="H63" s="214"/>
      <x:c r="I63" s="214"/>
      <x:c r="J63" s="214"/>
      <x:c r="K63" s="214"/>
      <x:c r="L63" s="214"/>
      <x:c r="M63" s="214"/>
      <x:c r="N63" s="214"/>
      <x:c r="O63" s="214"/>
      <x:c r="P63" s="214"/>
      <x:c r="Q63" s="214"/>
      <x:c r="R63" s="214"/>
      <x:c r="S63" s="214"/>
      <x:c r="T63" s="214"/>
      <x:c r="U63" s="214"/>
      <x:c r="V63" s="214"/>
    </x:row>
    <x:row r="64">
      <x:c r="A64" s="214"/>
      <x:c r="B64" s="214"/>
      <x:c r="C64" s="214"/>
      <x:c r="D64" s="214"/>
      <x:c r="E64" s="214"/>
      <x:c r="F64" s="214"/>
      <x:c r="G64" s="214"/>
      <x:c r="H64" s="214"/>
      <x:c r="I64" s="214"/>
      <x:c r="J64" s="214"/>
      <x:c r="K64" s="214"/>
      <x:c r="L64" s="214"/>
      <x:c r="M64" s="214"/>
      <x:c r="N64" s="214"/>
      <x:c r="O64" s="214"/>
      <x:c r="P64" s="214"/>
      <x:c r="Q64" s="214"/>
      <x:c r="R64" s="214"/>
      <x:c r="S64" s="214"/>
      <x:c r="T64" s="214"/>
      <x:c r="U64" s="214"/>
      <x:c r="V64" s="214"/>
    </x:row>
    <x:row r="65">
      <x:c r="A65" s="214"/>
      <x:c r="B65" s="214"/>
      <x:c r="C65" s="214"/>
      <x:c r="D65" s="214"/>
      <x:c r="E65" s="214"/>
      <x:c r="F65" s="214"/>
      <x:c r="G65" s="214"/>
      <x:c r="H65" s="214"/>
      <x:c r="I65" s="214"/>
      <x:c r="J65" s="214"/>
      <x:c r="K65" s="214"/>
      <x:c r="L65" s="214"/>
      <x:c r="M65" s="214"/>
      <x:c r="N65" s="214"/>
      <x:c r="O65" s="214"/>
      <x:c r="P65" s="214"/>
      <x:c r="Q65" s="214"/>
      <x:c r="R65" s="214"/>
      <x:c r="S65" s="214"/>
      <x:c r="T65" s="214"/>
      <x:c r="U65" s="214"/>
      <x:c r="V65" s="214"/>
    </x:row>
  </x:sheetData>
  <x:mergeCells>
    <x:mergeCell ref="L36:R42"/>
  </x:mergeCells>
  <x:conditionalFormatting sqref="C7:J21">
    <x:cfRule type="colorScale" priority="1">
      <x:colorScale>
        <x:cfvo type="min"/>
        <x:cfvo type="num" val="0"/>
        <x:cfvo type="max"/>
        <x:color rgb="FF5B9BD5"/>
        <x:color rgb="FFFFFFFF"/>
        <x:color rgb="FFF8696B"/>
      </x:colorScale>
    </x:cfRule>
  </x:conditionalFormatting>
  <x:conditionalFormatting sqref="C26:J40">
    <x:cfRule type="colorScale" priority="2">
      <x:colorScale>
        <x:cfvo type="min"/>
        <x:cfvo type="num" val="0"/>
        <x:cfvo type="max"/>
        <x:color rgb="FF5B9BD5"/>
        <x:color rgb="FFFFFFFF"/>
        <x:color rgb="FFF8696B"/>
      </x:colorScale>
    </x:cfRule>
  </x:conditionalFormatting>
  <x:pageMargins left="0.7" right="0.7" top="0.75" bottom="0.75" header="0.3" footer="0.3"/>
  <x:drawing xmlns:r="http://schemas.openxmlformats.org/officeDocument/2006/relationships" r:id="Re367ae8c49d6437c"/>
</x:worksheet>
</file>

<file path=xl/worksheets/sheet12.xml><?xml version="1.0" encoding="utf-8"?>
<x:worksheet xmlns:x="http://schemas.openxmlformats.org/spreadsheetml/2006/main">
  <x:sheetPr>
    <x:tabColor rgb="FFED7D31"/>
  </x:sheetPr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15" hidden="0" customWidth="1"/>
    <x:col min="4" max="4" width="16" hidden="0" customWidth="1"/>
    <x:col min="5" max="5" width="14" hidden="0" customWidth="1"/>
    <x:col min="6" max="6" width="15" hidden="0" customWidth="1"/>
    <x:col min="7" max="7" width="17" hidden="0" customWidth="1"/>
    <x:col min="8" max="8" width="18" hidden="0" customWidth="1"/>
    <x:col min="9" max="9" width="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>
      <x:c r="A1" s="214"/>
      <x:c r="B1" s="214"/>
      <x:c r="C1" s="214"/>
      <x:c r="D1" s="214"/>
      <x:c r="E1" s="214"/>
      <x:c r="F1" s="214"/>
      <x:c r="G1" s="214"/>
      <x:c r="H1" s="214"/>
      <x:c r="I1" s="214"/>
      <x:c r="J1" s="214"/>
      <x:c r="K1" s="214"/>
      <x:c r="L1" s="214"/>
      <x:c r="M1" s="214"/>
      <x:c r="N1" s="214"/>
      <x:c r="O1" s="214"/>
      <x:c r="P1" s="214"/>
      <x:c r="Q1" s="214"/>
      <x:c r="R1" s="214"/>
      <x:c r="S1" s="214"/>
      <x:c r="T1" s="214"/>
      <x:c r="U1" s="214"/>
      <x:c r="V1" s="214"/>
    </x:row>
    <x:row r="2">
      <x:c r="A2" s="209" t="str">
        <x:v>Interactive Macro Reaction Lab</x:v>
      </x:c>
      <x:c r="B2" s="214"/>
      <x:c r="C2" s="214"/>
      <x:c r="D2" s="214"/>
      <x:c r="E2" s="214"/>
      <x:c r="F2" s="214"/>
      <x:c r="G2" s="214"/>
      <x:c r="H2" s="214"/>
      <x:c r="I2" s="214"/>
      <x:c r="J2" s="214"/>
      <x:c r="K2" s="214"/>
      <x:c r="L2" s="214"/>
      <x:c r="M2" s="214"/>
      <x:c r="N2" s="214"/>
      <x:c r="O2" s="214"/>
      <x:c r="P2" s="214"/>
      <x:c r="Q2" s="214"/>
      <x:c r="R2" s="214"/>
      <x:c r="S2" s="214"/>
      <x:c r="T2" s="214"/>
      <x:c r="U2" s="214"/>
      <x:c r="V2" s="214"/>
    </x:row>
    <x:row r="3">
      <x:c r="A3" s="130" t="str">
        <x:v>Choose one macro driver and move it up or down. Historical sensitivities estimate asset reactions; Portfolio long/short settings determine contribution.</x:v>
      </x:c>
      <x:c r="B3" s="214"/>
      <x:c r="C3" s="214"/>
      <x:c r="D3" s="214"/>
      <x:c r="E3" s="214"/>
      <x:c r="F3" s="214"/>
      <x:c r="G3" s="214"/>
      <x:c r="H3" s="214"/>
      <x:c r="I3" s="214"/>
      <x:c r="J3" s="214"/>
      <x:c r="K3" s="214"/>
      <x:c r="L3" s="214"/>
      <x:c r="M3" s="214"/>
      <x:c r="N3" s="214"/>
      <x:c r="O3" s="214"/>
      <x:c r="P3" s="214"/>
      <x:c r="Q3" s="214"/>
      <x:c r="R3" s="214"/>
      <x:c r="S3" s="214"/>
      <x:c r="T3" s="214"/>
      <x:c r="U3" s="214"/>
      <x:c r="V3" s="214"/>
    </x:row>
    <x:row r="4">
      <x:c r="A4" s="215"/>
      <x:c r="B4" s="215"/>
      <x:c r="C4" s="215"/>
      <x:c r="D4" s="215"/>
      <x:c r="E4" s="215"/>
      <x:c r="F4" s="215"/>
      <x:c r="G4" s="215"/>
      <x:c r="H4" s="215"/>
      <x:c r="I4" s="215"/>
      <x:c r="J4" s="215"/>
      <x:c r="K4" s="215"/>
      <x:c r="L4" s="215"/>
      <x:c r="M4" s="215"/>
      <x:c r="N4" s="215"/>
      <x:c r="O4" s="215"/>
      <x:c r="P4" s="215"/>
      <x:c r="Q4" s="214"/>
      <x:c r="R4" s="214"/>
      <x:c r="S4" s="214"/>
      <x:c r="T4" s="214"/>
      <x:c r="U4" s="214"/>
      <x:c r="V4" s="214"/>
    </x:row>
    <x:row r="5">
      <x:c r="A5" s="327" t="str">
        <x:v>Interactive driver control</x:v>
      </x:c>
      <x:c r="B5" s="328"/>
      <x:c r="C5" s="328"/>
      <x:c r="D5" s="328"/>
      <x:c r="E5" s="328"/>
      <x:c r="F5" s="328"/>
      <x:c r="G5" s="328"/>
      <x:c r="H5" s="329"/>
      <x:c r="I5" s="214"/>
      <x:c r="J5" s="214"/>
      <x:c r="K5" s="214"/>
      <x:c r="L5" s="214"/>
      <x:c r="M5" s="214"/>
      <x:c r="N5" s="214"/>
      <x:c r="O5" s="214"/>
      <x:c r="P5" s="214"/>
      <x:c r="Q5" s="214"/>
      <x:c r="R5" s="214"/>
      <x:c r="S5" s="214"/>
      <x:c r="T5" s="214"/>
      <x:c r="U5" s="214"/>
      <x:c r="V5" s="214"/>
    </x:row>
    <x:row r="6">
      <x:c r="A6" s="214" t="str">
        <x:v>Selected driver</x:v>
      </x:c>
      <x:c r="B6" s="330" t="str">
        <x:v>Oil (USO)</x:v>
      </x:c>
      <x:c r="C6" s="214"/>
      <x:c r="D6" s="209" t="str">
        <x:v>How it works</x:v>
      </x:c>
      <x:c r="E6" s="214"/>
      <x:c r="F6" s="214"/>
      <x:c r="G6" s="214"/>
      <x:c r="H6" s="214"/>
      <x:c r="I6" s="214"/>
      <x:c r="J6" s="214"/>
      <x:c r="K6" s="214"/>
      <x:c r="L6" s="214"/>
      <x:c r="M6" s="214"/>
      <x:c r="N6" s="214"/>
      <x:c r="O6" s="214"/>
      <x:c r="P6" s="214"/>
      <x:c r="Q6" s="214"/>
      <x:c r="R6" s="214"/>
      <x:c r="S6" s="214"/>
      <x:c r="T6" s="214"/>
      <x:c r="U6" s="214"/>
      <x:c r="V6" s="214"/>
    </x:row>
    <x:row r="7">
      <x:c r="A7" s="214" t="str">
        <x:v>Assumed driver move</x:v>
      </x:c>
      <x:c r="B7" s="331" t="n">
        <x:v>0.1</x:v>
      </x:c>
      <x:c r="C7" s="214"/>
      <x:c r="D7" s="310" t="str">
        <x:v>1. Choose a driver in B6.  2. Enter a positive or negative move in B7.  3. Review estimated asset reactions and portfolio contributions.  4. Change Long/Short on Portfolio to see contributions reverse automatically.</x:v>
      </x:c>
      <x:c r="E7" s="310"/>
      <x:c r="F7" s="310"/>
      <x:c r="G7" s="310"/>
      <x:c r="H7" s="310"/>
      <x:c r="I7" s="214"/>
      <x:c r="J7" s="214"/>
      <x:c r="K7" s="214"/>
      <x:c r="L7" s="214"/>
      <x:c r="M7" s="214"/>
      <x:c r="N7" s="214"/>
      <x:c r="O7" s="214"/>
      <x:c r="P7" s="214"/>
      <x:c r="Q7" s="214"/>
      <x:c r="R7" s="214"/>
      <x:c r="S7" s="214"/>
      <x:c r="T7" s="214"/>
      <x:c r="U7" s="214"/>
      <x:c r="V7" s="214"/>
    </x:row>
    <x:row r="8">
      <x:c r="A8" s="214" t="str">
        <x:v>Portfolio return from current positions</x:v>
      </x:c>
      <x:c r="B8" s="213" t="n">
        <x:f>H30</x:f>
        <x:v>-0.014046733533038341</x:v>
      </x:c>
      <x:c r="C8" s="214"/>
      <x:c r="D8" s="310"/>
      <x:c r="E8" s="310"/>
      <x:c r="F8" s="310"/>
      <x:c r="G8" s="310"/>
      <x:c r="H8" s="310"/>
      <x:c r="I8" s="214"/>
      <x:c r="J8" s="214"/>
      <x:c r="K8" s="214"/>
      <x:c r="L8" s="214"/>
      <x:c r="M8" s="214"/>
      <x:c r="N8" s="214"/>
      <x:c r="O8" s="214"/>
      <x:c r="P8" s="214"/>
      <x:c r="Q8" s="214"/>
      <x:c r="R8" s="214"/>
      <x:c r="S8" s="214"/>
      <x:c r="T8" s="214"/>
      <x:c r="U8" s="214"/>
      <x:c r="V8" s="214"/>
    </x:row>
    <x:row r="9">
      <x:c r="A9" s="214" t="str">
        <x:v>Estimated portfolio P&amp;L</x:v>
      </x:c>
      <x:c r="B9" s="210" t="n">
        <x:f>B8*'Portfolio'!$D$15</x:f>
        <x:v>-702.3366766519171</x:v>
      </x:c>
      <x:c r="C9" s="214"/>
      <x:c r="D9" s="310"/>
      <x:c r="E9" s="310"/>
      <x:c r="F9" s="310"/>
      <x:c r="G9" s="310"/>
      <x:c r="H9" s="310"/>
      <x:c r="I9" s="214"/>
      <x:c r="J9" s="214"/>
      <x:c r="K9" s="214"/>
      <x:c r="L9" s="214"/>
      <x:c r="M9" s="214"/>
      <x:c r="N9" s="214"/>
      <x:c r="O9" s="214"/>
      <x:c r="P9" s="214"/>
      <x:c r="Q9" s="214"/>
      <x:c r="R9" s="214"/>
      <x:c r="S9" s="214"/>
      <x:c r="T9" s="214"/>
      <x:c r="U9" s="214"/>
      <x:c r="V9" s="214"/>
    </x:row>
    <x:row r="10">
      <x:c r="A10" s="214" t="str">
        <x:v>Direct historical portfolio estimate</x:v>
      </x:c>
      <x:c r="B10" s="213" t="n">
        <x:f>H31</x:f>
        <x:v>-0.014046733533038348</x:v>
      </x:c>
      <x:c r="C10" s="214"/>
      <x:c r="D10" s="303" t="str">
        <x:v>Use one driver at a time. Adding several univariate estimates would double-count correlated risks. Results are historical linear estimates, not forecasts.</x:v>
      </x:c>
      <x:c r="E10" s="303"/>
      <x:c r="F10" s="303"/>
      <x:c r="G10" s="303"/>
      <x:c r="H10" s="303"/>
      <x:c r="I10" s="214"/>
      <x:c r="J10" s="214"/>
      <x:c r="K10" s="214"/>
      <x:c r="L10" s="214"/>
      <x:c r="M10" s="214"/>
      <x:c r="N10" s="214"/>
      <x:c r="O10" s="214"/>
      <x:c r="P10" s="214"/>
      <x:c r="Q10" s="214"/>
      <x:c r="R10" s="214"/>
      <x:c r="S10" s="214"/>
      <x:c r="T10" s="214"/>
      <x:c r="U10" s="214"/>
      <x:c r="V10" s="214"/>
    </x:row>
    <x:row r="11">
      <x:c r="A11" s="214" t="str">
        <x:v>Reconciliation difference</x:v>
      </x:c>
      <x:c r="B11" s="213" t="n">
        <x:f>H32</x:f>
        <x:v>6.938893903907228e-18</x:v>
      </x:c>
      <x:c r="C11" s="214"/>
      <x:c r="D11" s="303"/>
      <x:c r="E11" s="303"/>
      <x:c r="F11" s="303"/>
      <x:c r="G11" s="303"/>
      <x:c r="H11" s="303"/>
      <x:c r="I11" s="214"/>
      <x:c r="J11" s="214"/>
      <x:c r="K11" s="214"/>
      <x:c r="L11" s="214"/>
      <x:c r="M11" s="214"/>
      <x:c r="N11" s="214"/>
      <x:c r="O11" s="214"/>
      <x:c r="P11" s="214"/>
      <x:c r="Q11" s="214"/>
      <x:c r="R11" s="214"/>
      <x:c r="S11" s="214"/>
      <x:c r="T11" s="214"/>
      <x:c r="U11" s="214"/>
      <x:c r="V11" s="214"/>
    </x:row>
    <x:row r="12">
      <x:c r="A12" s="214"/>
      <x:c r="B12" s="214"/>
      <x:c r="C12" s="214"/>
      <x:c r="D12" s="214"/>
      <x:c r="E12" s="214"/>
      <x:c r="F12" s="214"/>
      <x:c r="G12" s="214"/>
      <x:c r="H12" s="214"/>
      <x:c r="I12" s="214"/>
      <x:c r="J12" s="214"/>
      <x:c r="K12" s="214"/>
      <x:c r="L12" s="214"/>
      <x:c r="M12" s="214"/>
      <x:c r="N12" s="214"/>
      <x:c r="O12" s="214"/>
      <x:c r="P12" s="214"/>
      <x:c r="Q12" s="214"/>
      <x:c r="R12" s="214"/>
      <x:c r="S12" s="214"/>
      <x:c r="T12" s="214"/>
      <x:c r="U12" s="214"/>
      <x:c r="V12" s="214"/>
    </x:row>
    <x:row r="13">
      <x:c r="A13" s="327" t="str">
        <x:v>Asset reactions and current portfolio contribution</x:v>
      </x:c>
      <x:c r="B13" s="328"/>
      <x:c r="C13" s="328"/>
      <x:c r="D13" s="328"/>
      <x:c r="E13" s="328"/>
      <x:c r="F13" s="328"/>
      <x:c r="G13" s="328"/>
      <x:c r="H13" s="329"/>
      <x:c r="I13" s="214"/>
      <x:c r="J13" s="214"/>
      <x:c r="K13" s="214"/>
      <x:c r="L13" s="214"/>
      <x:c r="M13" s="214"/>
      <x:c r="N13" s="214"/>
      <x:c r="O13" s="214"/>
      <x:c r="P13" s="214"/>
      <x:c r="Q13" s="214"/>
      <x:c r="R13" s="214"/>
      <x:c r="S13" s="214"/>
      <x:c r="T13" s="214"/>
      <x:c r="U13" s="214"/>
      <x:c r="V13" s="214"/>
    </x:row>
    <x:row r="14" ht="34" customHeight="1">
      <x:c r="A14" s="293" t="str">
        <x:v>Asset</x:v>
      </x:c>
      <x:c r="B14" s="294" t="str">
        <x:v>Role</x:v>
      </x:c>
      <x:c r="C14" s="294" t="str">
        <x:v>Current side</x:v>
      </x:c>
      <x:c r="D14" s="294" t="str">
        <x:v>Signed weight</x:v>
      </x:c>
      <x:c r="E14" s="294" t="str">
        <x:v>Correlation</x:v>
      </x:c>
      <x:c r="F14" s="294" t="str">
        <x:v>Sensitivity</x:v>
      </x:c>
      <x:c r="G14" s="294" t="str">
        <x:v>Estimated reaction</x:v>
      </x:c>
      <x:c r="H14" s="295" t="str">
        <x:v>Portfolio contribution</x:v>
      </x:c>
      <x:c r="I14" s="214"/>
      <x:c r="J14" s="214"/>
      <x:c r="K14" s="214"/>
      <x:c r="L14" s="214"/>
      <x:c r="M14" s="214"/>
      <x:c r="N14" s="214"/>
      <x:c r="O14" s="214"/>
      <x:c r="P14" s="214"/>
      <x:c r="Q14" s="214"/>
      <x:c r="R14" s="214"/>
      <x:c r="S14" s="214"/>
      <x:c r="T14" s="214"/>
      <x:c r="U14" s="214"/>
      <x:c r="V14" s="214"/>
    </x:row>
    <x:row r="15">
      <x:c r="A15" s="311" t="str">
        <x:v>NVDA</x:v>
      </x:c>
      <x:c r="B15" s="311" t="str">
        <x:v>Semiconductor</x:v>
      </x:c>
      <x:c r="C15" s="311" t="str">
        <x:f>'Portfolio'!C6</x:f>
        <x:v>Long</x:v>
      </x:c>
      <x:c r="D15" s="312" t="n">
        <x:f>'Portfolio'!F6</x:f>
        <x:v>0.24</x:v>
      </x:c>
      <x:c r="E15" s="313" t="n">
        <x:f>INDEX('Macro Correlations'!$C$7:$J$21,MATCH(A15,'Macro Correlations'!$A$7:$A$21,0),MATCH($B$6,'Macro Correlations'!$C$6:$J$6,0))</x:f>
        <x:v>-0.17037119557786162</x:v>
      </x:c>
      <x:c r="F15" s="313" t="n">
        <x:f>INDEX('Macro Correlations'!$C$26:$J$40,MATCH(A15,'Macro Correlations'!$A$26:$A$40,0),MATCH($B$6,'Macro Correlations'!$C$25:$J$25,0))</x:f>
        <x:v>-0.11826113780559715</x:v>
      </x:c>
      <x:c r="G15" s="312" t="n">
        <x:f>F15*$B$7</x:f>
        <x:v>-0.011826113780559715</x:v>
      </x:c>
      <x:c r="H15" s="312" t="n">
        <x:f>D15*G15</x:f>
        <x:v>-0.0028382673073343314</x:v>
      </x:c>
      <x:c r="I15" s="214"/>
      <x:c r="J15" s="214"/>
      <x:c r="K15" s="214"/>
      <x:c r="L15" s="214"/>
      <x:c r="M15" s="214"/>
      <x:c r="N15" s="214"/>
      <x:c r="O15" s="214"/>
      <x:c r="P15" s="214"/>
      <x:c r="Q15" s="214"/>
      <x:c r="R15" s="214"/>
      <x:c r="S15" s="214"/>
      <x:c r="T15" s="214"/>
      <x:c r="U15" s="214"/>
      <x:c r="V15" s="214"/>
    </x:row>
    <x:row r="16">
      <x:c r="A16" s="311" t="str">
        <x:v>MU</x:v>
      </x:c>
      <x:c r="B16" s="311" t="str">
        <x:v>Semiconductor</x:v>
      </x:c>
      <x:c r="C16" s="311" t="str">
        <x:f>'Portfolio'!C7</x:f>
        <x:v>Long</x:v>
      </x:c>
      <x:c r="D16" s="312" t="n">
        <x:f>'Portfolio'!F7</x:f>
        <x:v>0.16</x:v>
      </x:c>
      <x:c r="E16" s="313" t="n">
        <x:f>INDEX('Macro Correlations'!$C$7:$J$21,MATCH(A16,'Macro Correlations'!$A$7:$A$21,0),MATCH($B$6,'Macro Correlations'!$C$6:$J$6,0))</x:f>
        <x:v>-0.16313116554366622</x:v>
      </x:c>
      <x:c r="F16" s="313" t="n">
        <x:f>INDEX('Macro Correlations'!$C$26:$J$40,MATCH(A16,'Macro Correlations'!$A$26:$A$40,0),MATCH($B$6,'Macro Correlations'!$C$25:$J$25,0))</x:f>
        <x:v>-0.25400646986104397</x:v>
      </x:c>
      <x:c r="G16" s="312" t="n">
        <x:f>F16*$B$7</x:f>
        <x:v>-0.0254006469861044</x:v>
      </x:c>
      <x:c r="H16" s="312" t="n">
        <x:f>D16*G16</x:f>
        <x:v>-0.004064103517776704</x:v>
      </x:c>
      <x:c r="I16" s="214"/>
      <x:c r="J16" s="214"/>
      <x:c r="K16" s="214"/>
      <x:c r="L16" s="214"/>
      <x:c r="M16" s="214"/>
      <x:c r="N16" s="214"/>
      <x:c r="O16" s="214"/>
      <x:c r="P16" s="214"/>
      <x:c r="Q16" s="214"/>
      <x:c r="R16" s="214"/>
      <x:c r="S16" s="214"/>
      <x:c r="T16" s="214"/>
      <x:c r="U16" s="214"/>
      <x:c r="V16" s="214"/>
    </x:row>
    <x:row r="17">
      <x:c r="A17" s="311" t="str">
        <x:v>TSM</x:v>
      </x:c>
      <x:c r="B17" s="311" t="str">
        <x:v>Semiconductor</x:v>
      </x:c>
      <x:c r="C17" s="311" t="str">
        <x:f>'Portfolio'!C8</x:f>
        <x:v>Long</x:v>
      </x:c>
      <x:c r="D17" s="312" t="n">
        <x:f>'Portfolio'!F8</x:f>
        <x:v>0.14</x:v>
      </x:c>
      <x:c r="E17" s="313" t="n">
        <x:f>INDEX('Macro Correlations'!$C$7:$J$21,MATCH(A17,'Macro Correlations'!$A$7:$A$21,0),MATCH($B$6,'Macro Correlations'!$C$6:$J$6,0))</x:f>
        <x:v>-0.3214006923530125</x:v>
      </x:c>
      <x:c r="F17" s="313" t="n">
        <x:f>INDEX('Macro Correlations'!$C$26:$J$40,MATCH(A17,'Macro Correlations'!$A$26:$A$40,0),MATCH($B$6,'Macro Correlations'!$C$25:$J$25,0))</x:f>
        <x:v>-0.2422738693907873</x:v>
      </x:c>
      <x:c r="G17" s="312" t="n">
        <x:f>F17*$B$7</x:f>
        <x:v>-0.02422738693907873</x:v>
      </x:c>
      <x:c r="H17" s="312" t="n">
        <x:f>D17*G17</x:f>
        <x:v>-0.0033918341714710225</x:v>
      </x:c>
      <x:c r="I17" s="214"/>
      <x:c r="J17" s="214"/>
      <x:c r="K17" s="214"/>
      <x:c r="L17" s="214"/>
      <x:c r="M17" s="214"/>
      <x:c r="N17" s="214"/>
      <x:c r="O17" s="214"/>
      <x:c r="P17" s="214"/>
      <x:c r="Q17" s="214"/>
      <x:c r="R17" s="214"/>
      <x:c r="S17" s="214"/>
      <x:c r="T17" s="214"/>
      <x:c r="U17" s="214"/>
      <x:c r="V17" s="214"/>
    </x:row>
    <x:row r="18">
      <x:c r="A18" s="311" t="str">
        <x:v>LLY</x:v>
      </x:c>
      <x:c r="B18" s="311" t="str">
        <x:v>Healthcare</x:v>
      </x:c>
      <x:c r="C18" s="311" t="str">
        <x:f>'Portfolio'!C9</x:f>
        <x:v>Long</x:v>
      </x:c>
      <x:c r="D18" s="312" t="n">
        <x:f>'Portfolio'!F9</x:f>
        <x:v>0.18</x:v>
      </x:c>
      <x:c r="E18" s="313" t="n">
        <x:f>INDEX('Macro Correlations'!$C$7:$J$21,MATCH(A18,'Macro Correlations'!$A$7:$A$21,0),MATCH($B$6,'Macro Correlations'!$C$6:$J$6,0))</x:f>
        <x:v>-0.18762862156712576</x:v>
      </x:c>
      <x:c r="F18" s="313" t="n">
        <x:f>INDEX('Macro Correlations'!$C$26:$J$40,MATCH(A18,'Macro Correlations'!$A$26:$A$40,0),MATCH($B$6,'Macro Correlations'!$C$25:$J$25,0))</x:f>
        <x:v>-0.1257372751703359</x:v>
      </x:c>
      <x:c r="G18" s="312" t="n">
        <x:f>F18*$B$7</x:f>
        <x:v>-0.01257372751703359</x:v>
      </x:c>
      <x:c r="H18" s="312" t="n">
        <x:f>D18*G18</x:f>
        <x:v>-0.002263270953066046</x:v>
      </x:c>
      <x:c r="I18" s="214"/>
      <x:c r="J18" s="214"/>
      <x:c r="K18" s="214"/>
      <x:c r="L18" s="214"/>
      <x:c r="M18" s="214"/>
      <x:c r="N18" s="214"/>
      <x:c r="O18" s="214"/>
      <x:c r="P18" s="214"/>
      <x:c r="Q18" s="214"/>
      <x:c r="R18" s="214"/>
      <x:c r="S18" s="214"/>
      <x:c r="T18" s="214"/>
      <x:c r="U18" s="214"/>
      <x:c r="V18" s="214"/>
    </x:row>
    <x:row r="19">
      <x:c r="A19" s="311" t="str">
        <x:v>JPM</x:v>
      </x:c>
      <x:c r="B19" s="311" t="str">
        <x:v>Financial</x:v>
      </x:c>
      <x:c r="C19" s="311" t="str">
        <x:f>'Portfolio'!C10</x:f>
        <x:v>Long</x:v>
      </x:c>
      <x:c r="D19" s="312" t="n">
        <x:f>'Portfolio'!F10</x:f>
        <x:v>0.12</x:v>
      </x:c>
      <x:c r="E19" s="313" t="n">
        <x:f>INDEX('Macro Correlations'!$C$7:$J$21,MATCH(A19,'Macro Correlations'!$A$7:$A$21,0),MATCH($B$6,'Macro Correlations'!$C$6:$J$6,0))</x:f>
        <x:v>-0.2908023481719566</x:v>
      </x:c>
      <x:c r="F19" s="313" t="n">
        <x:f>INDEX('Macro Correlations'!$C$26:$J$40,MATCH(A19,'Macro Correlations'!$A$26:$A$40,0),MATCH($B$6,'Macro Correlations'!$C$25:$J$25,0))</x:f>
        <x:v>-0.11698987070813803</x:v>
      </x:c>
      <x:c r="G19" s="312" t="n">
        <x:f>F19*$B$7</x:f>
        <x:v>-0.011698987070813804</x:v>
      </x:c>
      <x:c r="H19" s="312" t="n">
        <x:f>D19*G19</x:f>
        <x:v>-0.0014038784484976564</x:v>
      </x:c>
      <x:c r="I19" s="214"/>
      <x:c r="J19" s="214"/>
      <x:c r="K19" s="214"/>
      <x:c r="L19" s="214"/>
      <x:c r="M19" s="214"/>
      <x:c r="N19" s="214"/>
      <x:c r="O19" s="214"/>
      <x:c r="P19" s="214"/>
      <x:c r="Q19" s="214"/>
      <x:c r="R19" s="214"/>
      <x:c r="S19" s="214"/>
      <x:c r="T19" s="214"/>
      <x:c r="U19" s="214"/>
      <x:c r="V19" s="214"/>
    </x:row>
    <x:row r="20">
      <x:c r="A20" s="311" t="str">
        <x:v>COST</x:v>
      </x:c>
      <x:c r="B20" s="311" t="str">
        <x:v>Consumer</x:v>
      </x:c>
      <x:c r="C20" s="311" t="str">
        <x:f>'Portfolio'!C11</x:f>
        <x:v>Long</x:v>
      </x:c>
      <x:c r="D20" s="312" t="n">
        <x:f>'Portfolio'!F11</x:f>
        <x:v>0.1</x:v>
      </x:c>
      <x:c r="E20" s="313" t="n">
        <x:f>INDEX('Macro Correlations'!$C$7:$J$21,MATCH(A20,'Macro Correlations'!$A$7:$A$21,0),MATCH($B$6,'Macro Correlations'!$C$6:$J$6,0))</x:f>
        <x:v>0.05951881413226105</x:v>
      </x:c>
      <x:c r="F20" s="313" t="n">
        <x:f>INDEX('Macro Correlations'!$C$26:$J$40,MATCH(A20,'Macro Correlations'!$A$26:$A$40,0),MATCH($B$6,'Macro Correlations'!$C$25:$J$25,0))</x:f>
        <x:v>0.022011570805543976</x:v>
      </x:c>
      <x:c r="G20" s="312" t="n">
        <x:f>F20*$B$7</x:f>
        <x:v>0.002201157080554398</x:v>
      </x:c>
      <x:c r="H20" s="312" t="n">
        <x:f>D20*G20</x:f>
        <x:v>0.0002201157080554398</x:v>
      </x:c>
      <x:c r="I20" s="214"/>
      <x:c r="J20" s="214"/>
      <x:c r="K20" s="214"/>
      <x:c r="L20" s="214"/>
      <x:c r="M20" s="214"/>
      <x:c r="N20" s="214"/>
      <x:c r="O20" s="214"/>
      <x:c r="P20" s="214"/>
      <x:c r="Q20" s="214"/>
      <x:c r="R20" s="214"/>
      <x:c r="S20" s="214"/>
      <x:c r="T20" s="214"/>
      <x:c r="U20" s="214"/>
      <x:c r="V20" s="214"/>
    </x:row>
    <x:row r="21">
      <x:c r="A21" s="311" t="str">
        <x:v>GLD</x:v>
      </x:c>
      <x:c r="B21" s="311" t="str">
        <x:v>Gold</x:v>
      </x:c>
      <x:c r="C21" s="311" t="str">
        <x:f>'Portfolio'!C12</x:f>
        <x:v>Long</x:v>
      </x:c>
      <x:c r="D21" s="312" t="n">
        <x:f>'Portfolio'!F12</x:f>
        <x:v>0.06</x:v>
      </x:c>
      <x:c r="E21" s="313" t="n">
        <x:f>INDEX('Macro Correlations'!$C$7:$J$21,MATCH(A21,'Macro Correlations'!$A$7:$A$21,0),MATCH($B$6,'Macro Correlations'!$C$6:$J$6,0))</x:f>
        <x:v>-0.09083605417706823</x:v>
      </x:c>
      <x:c r="F21" s="313" t="n">
        <x:f>INDEX('Macro Correlations'!$C$26:$J$40,MATCH(A21,'Macro Correlations'!$A$26:$A$40,0),MATCH($B$6,'Macro Correlations'!$C$25:$J$25,0))</x:f>
        <x:v>-0.05091580715800356</x:v>
      </x:c>
      <x:c r="G21" s="312" t="n">
        <x:f>F21*$B$7</x:f>
        <x:v>-0.0050915807158003566</x:v>
      </x:c>
      <x:c r="H21" s="312" t="n">
        <x:f>D21*G21</x:f>
        <x:v>-0.0003054948429480214</x:v>
      </x:c>
      <x:c r="I21" s="214"/>
      <x:c r="J21" s="214"/>
      <x:c r="K21" s="214"/>
      <x:c r="L21" s="214"/>
      <x:c r="M21" s="214"/>
      <x:c r="N21" s="214"/>
      <x:c r="O21" s="214"/>
      <x:c r="P21" s="214"/>
      <x:c r="Q21" s="214"/>
      <x:c r="R21" s="214"/>
      <x:c r="S21" s="214"/>
      <x:c r="T21" s="214"/>
      <x:c r="U21" s="214"/>
      <x:c r="V21" s="214"/>
    </x:row>
    <x:row r="22">
      <x:c r="A22" s="311" t="str">
        <x:v>SPY</x:v>
      </x:c>
      <x:c r="B22" s="311" t="str">
        <x:v>Broad equity</x:v>
      </x:c>
      <x:c r="C22" s="311" t="str">
        <x:f>'Portfolio'!C13</x:f>
        <x:v>Short</x:v>
      </x:c>
      <x:c r="D22" s="312" t="n">
        <x:f>'Portfolio'!F13</x:f>
        <x:v>0</x:v>
      </x:c>
      <x:c r="E22" s="313" t="n">
        <x:f>INDEX('Macro Correlations'!$C$7:$J$21,MATCH(A22,'Macro Correlations'!$A$7:$A$21,0),MATCH($B$6,'Macro Correlations'!$C$6:$J$6,0))</x:f>
        <x:v>-0.448602635792464</x:v>
      </x:c>
      <x:c r="F22" s="313" t="n">
        <x:f>INDEX('Macro Correlations'!$C$26:$J$40,MATCH(A22,'Macro Correlations'!$A$26:$A$40,0),MATCH($B$6,'Macro Correlations'!$C$25:$J$25,0))</x:f>
        <x:v>-0.10635598419280493</x:v>
      </x:c>
      <x:c r="G22" s="312" t="n">
        <x:f>F22*$B$7</x:f>
        <x:v>-0.010635598419280494</x:v>
      </x:c>
      <x:c r="H22" s="312" t="n">
        <x:f>D22*G22</x:f>
        <x:v>0</x:v>
      </x:c>
      <x:c r="I22" s="214"/>
      <x:c r="J22" s="214"/>
      <x:c r="K22" s="214"/>
      <x:c r="L22" s="214"/>
      <x:c r="M22" s="214"/>
      <x:c r="N22" s="214"/>
      <x:c r="O22" s="214"/>
      <x:c r="P22" s="214"/>
      <x:c r="Q22" s="214"/>
      <x:c r="R22" s="214"/>
      <x:c r="S22" s="214"/>
      <x:c r="T22" s="214"/>
      <x:c r="U22" s="214"/>
      <x:c r="V22" s="214"/>
    </x:row>
    <x:row r="23">
      <x:c r="A23" s="177" t="str">
        <x:v>QQQ</x:v>
      </x:c>
      <x:c r="B23" s="177" t="str">
        <x:v>Growth equity</x:v>
      </x:c>
      <x:c r="C23" s="177" t="str">
        <x:v>Watchlist</x:v>
      </x:c>
      <x:c r="D23" s="179" t="n">
        <x:v>0</x:v>
      </x:c>
      <x:c r="E23" s="178" t="n">
        <x:f>INDEX('Macro Correlations'!$C$7:$J$21,MATCH(A23,'Macro Correlations'!$A$7:$A$21,0),MATCH($B$6,'Macro Correlations'!$C$6:$J$6,0))</x:f>
        <x:v>-0.35071672778863217</x:v>
      </x:c>
      <x:c r="F23" s="178" t="n">
        <x:f>INDEX('Macro Correlations'!$C$26:$J$40,MATCH(A23,'Macro Correlations'!$A$26:$A$40,0),MATCH($B$6,'Macro Correlations'!$C$25:$J$25,0))</x:f>
        <x:v>-0.1301450903473121</x:v>
      </x:c>
      <x:c r="G23" s="179" t="n">
        <x:f>F23*$B$7</x:f>
        <x:v>-0.01301450903473121</x:v>
      </x:c>
      <x:c r="H23" s="179" t="n">
        <x:f>D23*G23</x:f>
        <x:v>0</x:v>
      </x:c>
      <x:c r="I23" s="214"/>
      <x:c r="J23" s="214"/>
      <x:c r="K23" s="214"/>
      <x:c r="L23" s="214"/>
      <x:c r="M23" s="214"/>
      <x:c r="N23" s="214"/>
      <x:c r="O23" s="214"/>
      <x:c r="P23" s="214"/>
      <x:c r="Q23" s="214"/>
      <x:c r="R23" s="214"/>
      <x:c r="S23" s="214"/>
      <x:c r="T23" s="214"/>
      <x:c r="U23" s="214"/>
      <x:c r="V23" s="214"/>
    </x:row>
    <x:row r="24">
      <x:c r="A24" s="177" t="str">
        <x:v>IWM</x:v>
      </x:c>
      <x:c r="B24" s="177" t="str">
        <x:v>Small-cap equity</x:v>
      </x:c>
      <x:c r="C24" s="177" t="str">
        <x:v>Watchlist</x:v>
      </x:c>
      <x:c r="D24" s="179" t="n">
        <x:v>0</x:v>
      </x:c>
      <x:c r="E24" s="178" t="n">
        <x:f>INDEX('Macro Correlations'!$C$7:$J$21,MATCH(A24,'Macro Correlations'!$A$7:$A$21,0),MATCH($B$6,'Macro Correlations'!$C$6:$J$6,0))</x:f>
        <x:v>-0.4834109552176245</x:v>
      </x:c>
      <x:c r="F24" s="178" t="n">
        <x:f>INDEX('Macro Correlations'!$C$26:$J$40,MATCH(A24,'Macro Correlations'!$A$26:$A$40,0),MATCH($B$6,'Macro Correlations'!$C$25:$J$25,0))</x:f>
        <x:v>-0.15929967027096514</x:v>
      </x:c>
      <x:c r="G24" s="179" t="n">
        <x:f>F24*$B$7</x:f>
        <x:v>-0.015929967027096516</x:v>
      </x:c>
      <x:c r="H24" s="179" t="n">
        <x:f>D24*G24</x:f>
        <x:v>0</x:v>
      </x:c>
      <x:c r="I24" s="214"/>
      <x:c r="J24" s="214"/>
      <x:c r="K24" s="214"/>
      <x:c r="L24" s="214"/>
      <x:c r="M24" s="214"/>
      <x:c r="N24" s="214"/>
      <x:c r="O24" s="214"/>
      <x:c r="P24" s="214"/>
      <x:c r="Q24" s="214"/>
      <x:c r="R24" s="214"/>
      <x:c r="S24" s="214"/>
      <x:c r="T24" s="214"/>
      <x:c r="U24" s="214"/>
      <x:c r="V24" s="214"/>
    </x:row>
    <x:row r="25">
      <x:c r="A25" s="177" t="str">
        <x:v>TLT</x:v>
      </x:c>
      <x:c r="B25" s="177" t="str">
        <x:v>Long Treasury</x:v>
      </x:c>
      <x:c r="C25" s="177" t="str">
        <x:v>Watchlist</x:v>
      </x:c>
      <x:c r="D25" s="179" t="n">
        <x:v>0</x:v>
      </x:c>
      <x:c r="E25" s="178" t="n">
        <x:f>INDEX('Macro Correlations'!$C$7:$J$21,MATCH(A25,'Macro Correlations'!$A$7:$A$21,0),MATCH($B$6,'Macro Correlations'!$C$6:$J$6,0))</x:f>
        <x:v>-0.4935329393649283</x:v>
      </x:c>
      <x:c r="F25" s="178" t="n">
        <x:f>INDEX('Macro Correlations'!$C$26:$J$40,MATCH(A25,'Macro Correlations'!$A$26:$A$40,0),MATCH($B$6,'Macro Correlations'!$C$25:$J$25,0))</x:f>
        <x:v>-0.08449501962427043</x:v>
      </x:c>
      <x:c r="G25" s="179" t="n">
        <x:f>F25*$B$7</x:f>
        <x:v>-0.008449501962427044</x:v>
      </x:c>
      <x:c r="H25" s="179" t="n">
        <x:f>D25*G25</x:f>
        <x:v>0</x:v>
      </x:c>
      <x:c r="I25" s="214"/>
      <x:c r="J25" s="214"/>
      <x:c r="K25" s="214"/>
      <x:c r="L25" s="214"/>
      <x:c r="M25" s="214"/>
      <x:c r="N25" s="214"/>
      <x:c r="O25" s="214"/>
      <x:c r="P25" s="214"/>
      <x:c r="Q25" s="214"/>
      <x:c r="R25" s="214"/>
      <x:c r="S25" s="214"/>
      <x:c r="T25" s="214"/>
      <x:c r="U25" s="214"/>
      <x:c r="V25" s="214"/>
    </x:row>
    <x:row r="26">
      <x:c r="A26" s="177" t="str">
        <x:v>HYG</x:v>
      </x:c>
      <x:c r="B26" s="177" t="str">
        <x:v>Credit</x:v>
      </x:c>
      <x:c r="C26" s="177" t="str">
        <x:v>Watchlist</x:v>
      </x:c>
      <x:c r="D26" s="179" t="n">
        <x:v>0</x:v>
      </x:c>
      <x:c r="E26" s="178" t="n">
        <x:f>INDEX('Macro Correlations'!$C$7:$J$21,MATCH(A26,'Macro Correlations'!$A$7:$A$21,0),MATCH($B$6,'Macro Correlations'!$C$6:$J$6,0))</x:f>
        <x:v>-0.5380703123644863</x:v>
      </x:c>
      <x:c r="F26" s="178" t="n">
        <x:f>INDEX('Macro Correlations'!$C$26:$J$40,MATCH(A26,'Macro Correlations'!$A$26:$A$40,0),MATCH($B$6,'Macro Correlations'!$C$25:$J$25,0))</x:f>
        <x:v>-0.03865978466566181</x:v>
      </x:c>
      <x:c r="G26" s="179" t="n">
        <x:f>F26*$B$7</x:f>
        <x:v>-0.0038659784665661815</x:v>
      </x:c>
      <x:c r="H26" s="179" t="n">
        <x:f>D26*G26</x:f>
        <x:v>0</x:v>
      </x:c>
      <x:c r="I26" s="214"/>
      <x:c r="J26" s="214"/>
      <x:c r="K26" s="214"/>
      <x:c r="L26" s="214"/>
      <x:c r="M26" s="214"/>
      <x:c r="N26" s="214"/>
      <x:c r="O26" s="214"/>
      <x:c r="P26" s="214"/>
      <x:c r="Q26" s="214"/>
      <x:c r="R26" s="214"/>
      <x:c r="S26" s="214"/>
      <x:c r="T26" s="214"/>
      <x:c r="U26" s="214"/>
      <x:c r="V26" s="214"/>
    </x:row>
    <x:row r="27">
      <x:c r="A27" s="177" t="str">
        <x:v>UUP</x:v>
      </x:c>
      <x:c r="B27" s="177" t="str">
        <x:v>U.S. dollar</x:v>
      </x:c>
      <x:c r="C27" s="177" t="str">
        <x:v>Watchlist</x:v>
      </x:c>
      <x:c r="D27" s="179" t="n">
        <x:v>0</x:v>
      </x:c>
      <x:c r="E27" s="178" t="n">
        <x:f>INDEX('Macro Correlations'!$C$7:$J$21,MATCH(A27,'Macro Correlations'!$A$7:$A$21,0),MATCH($B$6,'Macro Correlations'!$C$6:$J$6,0))</x:f>
        <x:v>0.26960449287444654</x:v>
      </x:c>
      <x:c r="F27" s="178" t="n">
        <x:f>INDEX('Macro Correlations'!$C$26:$J$40,MATCH(A27,'Macro Correlations'!$A$26:$A$40,0),MATCH($B$6,'Macro Correlations'!$C$25:$J$25,0))</x:f>
        <x:v>0.028241951160867758</x:v>
      </x:c>
      <x:c r="G27" s="179" t="n">
        <x:f>F27*$B$7</x:f>
        <x:v>0.002824195116086776</x:v>
      </x:c>
      <x:c r="H27" s="179" t="n">
        <x:f>D27*G27</x:f>
        <x:v>0</x:v>
      </x:c>
      <x:c r="I27" s="214"/>
      <x:c r="J27" s="214"/>
      <x:c r="K27" s="214"/>
      <x:c r="L27" s="214"/>
      <x:c r="M27" s="214"/>
      <x:c r="N27" s="214"/>
      <x:c r="O27" s="214"/>
      <x:c r="P27" s="214"/>
      <x:c r="Q27" s="214"/>
      <x:c r="R27" s="214"/>
      <x:c r="S27" s="214"/>
      <x:c r="T27" s="214"/>
      <x:c r="U27" s="214"/>
      <x:c r="V27" s="214"/>
    </x:row>
    <x:row r="28">
      <x:c r="A28" s="177" t="str">
        <x:v>USO</x:v>
      </x:c>
      <x:c r="B28" s="177" t="str">
        <x:v>Oil</x:v>
      </x:c>
      <x:c r="C28" s="177" t="str">
        <x:v>Watchlist</x:v>
      </x:c>
      <x:c r="D28" s="179" t="n">
        <x:v>0</x:v>
      </x:c>
      <x:c r="E28" s="178" t="n">
        <x:f>INDEX('Macro Correlations'!$C$7:$J$21,MATCH(A28,'Macro Correlations'!$A$7:$A$21,0),MATCH($B$6,'Macro Correlations'!$C$6:$J$6,0))</x:f>
        <x:v>1</x:v>
      </x:c>
      <x:c r="F28" s="178" t="n">
        <x:f>INDEX('Macro Correlations'!$C$26:$J$40,MATCH(A28,'Macro Correlations'!$A$26:$A$40,0),MATCH($B$6,'Macro Correlations'!$C$25:$J$25,0))</x:f>
        <x:v>0.9944134078212292</x:v>
      </x:c>
      <x:c r="G28" s="179" t="n">
        <x:f>F28*$B$7</x:f>
        <x:v>0.09944134078212293</x:v>
      </x:c>
      <x:c r="H28" s="179" t="n">
        <x:f>D28*G28</x:f>
        <x:v>0</x:v>
      </x:c>
      <x:c r="I28" s="214"/>
      <x:c r="J28" s="214"/>
      <x:c r="K28" s="214"/>
      <x:c r="L28" s="214"/>
      <x:c r="M28" s="214"/>
      <x:c r="N28" s="214"/>
      <x:c r="O28" s="214"/>
      <x:c r="P28" s="214"/>
      <x:c r="Q28" s="214"/>
      <x:c r="R28" s="214"/>
      <x:c r="S28" s="214"/>
      <x:c r="T28" s="214"/>
      <x:c r="U28" s="214"/>
      <x:c r="V28" s="214"/>
    </x:row>
    <x:row r="29">
      <x:c r="A29" s="214"/>
      <x:c r="B29" s="214"/>
      <x:c r="C29" s="214"/>
      <x:c r="D29" s="214"/>
      <x:c r="E29" s="214"/>
      <x:c r="F29" s="214"/>
      <x:c r="G29" s="214"/>
      <x:c r="H29" s="214"/>
      <x:c r="I29" s="214"/>
      <x:c r="J29" s="214"/>
      <x:c r="K29" s="214"/>
      <x:c r="L29" s="214"/>
      <x:c r="M29" s="214"/>
      <x:c r="N29" s="214"/>
      <x:c r="O29" s="214"/>
      <x:c r="P29" s="214"/>
      <x:c r="Q29" s="214"/>
      <x:c r="R29" s="214"/>
      <x:c r="S29" s="214"/>
      <x:c r="T29" s="214"/>
      <x:c r="U29" s="214"/>
      <x:c r="V29" s="214"/>
    </x:row>
    <x:row r="30">
      <x:c r="A30" s="314" t="str">
        <x:v>Portfolio response from positions</x:v>
      </x:c>
      <x:c r="B30" s="314"/>
      <x:c r="C30" s="314"/>
      <x:c r="D30" s="314"/>
      <x:c r="E30" s="314"/>
      <x:c r="F30" s="314"/>
      <x:c r="G30" s="314"/>
      <x:c r="H30" s="315" t="n">
        <x:f>SUM(H15:H28)</x:f>
        <x:v>-0.014046733533038341</x:v>
      </x:c>
      <x:c r="I30" s="214"/>
      <x:c r="J30" s="214"/>
      <x:c r="K30" s="214"/>
      <x:c r="L30" s="214"/>
      <x:c r="M30" s="214"/>
      <x:c r="N30" s="214"/>
      <x:c r="O30" s="214"/>
      <x:c r="P30" s="214"/>
      <x:c r="Q30" s="214"/>
      <x:c r="R30" s="214"/>
      <x:c r="S30" s="214"/>
      <x:c r="T30" s="214"/>
      <x:c r="U30" s="214"/>
      <x:c r="V30" s="214"/>
    </x:row>
    <x:row r="31">
      <x:c r="A31" s="316" t="str">
        <x:v>Direct portfolio sensitivity estimate</x:v>
      </x:c>
      <x:c r="B31" s="316"/>
      <x:c r="C31" s="316"/>
      <x:c r="D31" s="316"/>
      <x:c r="E31" s="316"/>
      <x:c r="F31" s="316"/>
      <x:c r="G31" s="316"/>
      <x:c r="H31" s="317" t="n">
        <x:f>INDEX('Macro Correlations'!$C$26:$J$40,MATCH("Portfolio",'Macro Correlations'!$A$26:$A$40,0),MATCH($B$6,'Macro Correlations'!$C$25:$J$25,0))*$B$7</x:f>
        <x:v>-0.014046733533038348</x:v>
      </x:c>
      <x:c r="I31" s="214"/>
      <x:c r="J31" s="214"/>
      <x:c r="K31" s="214"/>
      <x:c r="L31" s="214"/>
      <x:c r="M31" s="214"/>
      <x:c r="N31" s="214"/>
      <x:c r="O31" s="214"/>
      <x:c r="P31" s="214"/>
      <x:c r="Q31" s="214"/>
      <x:c r="R31" s="214"/>
      <x:c r="S31" s="214"/>
      <x:c r="T31" s="214"/>
      <x:c r="U31" s="214"/>
      <x:c r="V31" s="214"/>
    </x:row>
    <x:row r="32">
      <x:c r="A32" s="316" t="str">
        <x:v>Difference</x:v>
      </x:c>
      <x:c r="B32" s="316"/>
      <x:c r="C32" s="316"/>
      <x:c r="D32" s="316"/>
      <x:c r="E32" s="316"/>
      <x:c r="F32" s="316"/>
      <x:c r="G32" s="316"/>
      <x:c r="H32" s="317" t="n">
        <x:f>H30-H31</x:f>
        <x:v>6.938893903907228e-18</x:v>
      </x:c>
      <x:c r="I32" s="214"/>
      <x:c r="J32" s="214"/>
      <x:c r="K32" s="214"/>
      <x:c r="L32" s="214"/>
      <x:c r="M32" s="214"/>
      <x:c r="N32" s="214"/>
      <x:c r="O32" s="214"/>
      <x:c r="P32" s="214"/>
      <x:c r="Q32" s="214"/>
      <x:c r="R32" s="214"/>
      <x:c r="S32" s="214"/>
      <x:c r="T32" s="214"/>
      <x:c r="U32" s="214"/>
      <x:c r="V32" s="214"/>
    </x:row>
    <x:row r="33">
      <x:c r="A33" s="214"/>
      <x:c r="B33" s="214"/>
      <x:c r="C33" s="214"/>
      <x:c r="D33" s="214"/>
      <x:c r="E33" s="214"/>
      <x:c r="F33" s="214"/>
      <x:c r="G33" s="214"/>
      <x:c r="H33" s="214"/>
      <x:c r="I33" s="214"/>
      <x:c r="J33" s="214"/>
      <x:c r="K33" s="214"/>
      <x:c r="L33" s="214"/>
      <x:c r="M33" s="214"/>
      <x:c r="N33" s="214"/>
      <x:c r="O33" s="214"/>
      <x:c r="P33" s="214"/>
      <x:c r="Q33" s="214"/>
      <x:c r="R33" s="214"/>
      <x:c r="S33" s="214"/>
      <x:c r="T33" s="214"/>
      <x:c r="U33" s="214"/>
      <x:c r="V33" s="214"/>
    </x:row>
    <x:row r="34">
      <x:c r="A34" s="214"/>
      <x:c r="B34" s="214"/>
      <x:c r="C34" s="214"/>
      <x:c r="D34" s="214"/>
      <x:c r="E34" s="214"/>
      <x:c r="F34" s="214"/>
      <x:c r="G34" s="214"/>
      <x:c r="H34" s="214"/>
      <x:c r="I34" s="214"/>
      <x:c r="J34" s="214"/>
      <x:c r="K34" s="214"/>
      <x:c r="L34" s="214"/>
      <x:c r="M34" s="214"/>
      <x:c r="N34" s="214"/>
      <x:c r="O34" s="214"/>
      <x:c r="P34" s="214"/>
      <x:c r="Q34" s="214"/>
      <x:c r="R34" s="214"/>
      <x:c r="S34" s="214"/>
      <x:c r="T34" s="214"/>
      <x:c r="U34" s="214"/>
      <x:c r="V34" s="214"/>
    </x:row>
    <x:row r="35">
      <x:c r="A35" s="327" t="str">
        <x:v>Treasury curve and Fed surprise calculator</x:v>
      </x:c>
      <x:c r="B35" s="328"/>
      <x:c r="C35" s="328"/>
      <x:c r="D35" s="328"/>
      <x:c r="E35" s="328"/>
      <x:c r="F35" s="328"/>
      <x:c r="G35" s="329"/>
      <x:c r="H35" s="214"/>
      <x:c r="I35" s="214"/>
      <x:c r="J35" s="214"/>
      <x:c r="K35" s="214"/>
      <x:c r="L35" s="214"/>
      <x:c r="M35" s="214"/>
      <x:c r="N35" s="214"/>
      <x:c r="O35" s="214"/>
      <x:c r="P35" s="214"/>
      <x:c r="Q35" s="214"/>
      <x:c r="R35" s="214"/>
      <x:c r="S35" s="214"/>
      <x:c r="T35" s="214"/>
      <x:c r="U35" s="214"/>
      <x:c r="V35" s="214"/>
    </x:row>
    <x:row r="36" ht="34" customHeight="1">
      <x:c r="A36" s="293" t="str">
        <x:v>Instrument</x:v>
      </x:c>
      <x:c r="B36" s="294" t="str">
        <x:v>Manual yield shock (bp)</x:v>
      </x:c>
      <x:c r="C36" s="294" t="str">
        <x:v>Effective duration</x:v>
      </x:c>
      <x:c r="D36" s="294" t="str">
        <x:v>Fed pass-through</x:v>
      </x:c>
      <x:c r="E36" s="294" t="str">
        <x:v>Total yield shock (bp)</x:v>
      </x:c>
      <x:c r="F36" s="294" t="str">
        <x:v>Approx. price return</x:v>
      </x:c>
      <x:c r="G36" s="295" t="str">
        <x:v>P&amp;L per $10K</x:v>
      </x:c>
      <x:c r="H36" s="214"/>
      <x:c r="I36" s="214"/>
      <x:c r="J36" s="214"/>
      <x:c r="K36" s="214"/>
      <x:c r="L36" s="214"/>
      <x:c r="M36" s="214"/>
      <x:c r="N36" s="214"/>
      <x:c r="O36" s="214"/>
      <x:c r="P36" s="214"/>
      <x:c r="Q36" s="214"/>
      <x:c r="R36" s="214"/>
      <x:c r="S36" s="214"/>
      <x:c r="T36" s="214"/>
      <x:c r="U36" s="214"/>
      <x:c r="V36" s="214"/>
    </x:row>
    <x:row r="37">
      <x:c r="A37" s="177" t="str">
        <x:v>3M Treasury bill</x:v>
      </x:c>
      <x:c r="B37" s="319" t="n">
        <x:v>0</x:v>
      </x:c>
      <x:c r="C37" s="178" t="n">
        <x:v>0.15</x:v>
      </x:c>
      <x:c r="D37" s="320" t="n">
        <x:v>0.9</x:v>
      </x:c>
      <x:c r="E37" s="321" t="n">
        <x:f>B37+$B$43*D37</x:f>
        <x:v>22.5</x:v>
      </x:c>
      <x:c r="F37" s="322" t="n">
        <x:f>-C37*E37/10000</x:f>
        <x:v>-0.0003375</x:v>
      </x:c>
      <x:c r="G37" s="180" t="n">
        <x:f>F37*10000</x:f>
        <x:v>-3.375</x:v>
      </x:c>
      <x:c r="H37" s="214"/>
      <x:c r="I37" s="214"/>
      <x:c r="J37" s="214"/>
      <x:c r="K37" s="214"/>
      <x:c r="L37" s="214"/>
      <x:c r="M37" s="214"/>
      <x:c r="N37" s="214"/>
      <x:c r="O37" s="214"/>
      <x:c r="P37" s="214"/>
      <x:c r="Q37" s="214"/>
      <x:c r="R37" s="214"/>
      <x:c r="S37" s="214"/>
      <x:c r="T37" s="214"/>
      <x:c r="U37" s="214"/>
      <x:c r="V37" s="214"/>
    </x:row>
    <x:row r="38">
      <x:c r="A38" s="177" t="str">
        <x:v>2Y Treasury note</x:v>
      </x:c>
      <x:c r="B38" s="319" t="n">
        <x:v>0</x:v>
      </x:c>
      <x:c r="C38" s="178" t="n">
        <x:v>1.9</x:v>
      </x:c>
      <x:c r="D38" s="320" t="n">
        <x:v>0.8</x:v>
      </x:c>
      <x:c r="E38" s="321" t="n">
        <x:f>B38+$B$43*D38</x:f>
        <x:v>20</x:v>
      </x:c>
      <x:c r="F38" s="322" t="n">
        <x:f>-C38*E38/10000</x:f>
        <x:v>-0.0038</x:v>
      </x:c>
      <x:c r="G38" s="180" t="n">
        <x:f>F38*10000</x:f>
        <x:v>-38</x:v>
      </x:c>
      <x:c r="H38" s="214"/>
      <x:c r="I38" s="214"/>
      <x:c r="J38" s="214"/>
      <x:c r="K38" s="214"/>
      <x:c r="L38" s="214"/>
      <x:c r="M38" s="214"/>
      <x:c r="N38" s="214"/>
      <x:c r="O38" s="214"/>
      <x:c r="P38" s="214"/>
      <x:c r="Q38" s="214"/>
      <x:c r="R38" s="214"/>
      <x:c r="S38" s="214"/>
      <x:c r="T38" s="214"/>
      <x:c r="U38" s="214"/>
      <x:c r="V38" s="214"/>
    </x:row>
    <x:row r="39">
      <x:c r="A39" s="177" t="str">
        <x:v>10Y Treasury note</x:v>
      </x:c>
      <x:c r="B39" s="319" t="n">
        <x:v>0</x:v>
      </x:c>
      <x:c r="C39" s="178" t="n">
        <x:v>7.5</x:v>
      </x:c>
      <x:c r="D39" s="320" t="n">
        <x:v>0.35</x:v>
      </x:c>
      <x:c r="E39" s="321" t="n">
        <x:f>B39+$B$43*D39</x:f>
        <x:v>8.75</x:v>
      </x:c>
      <x:c r="F39" s="322" t="n">
        <x:f>-C39*E39/10000</x:f>
        <x:v>-0.0065625</x:v>
      </x:c>
      <x:c r="G39" s="180" t="n">
        <x:f>F39*10000</x:f>
        <x:v>-65.625</x:v>
      </x:c>
      <x:c r="H39" s="214"/>
      <x:c r="I39" s="214"/>
      <x:c r="J39" s="214"/>
      <x:c r="K39" s="214"/>
      <x:c r="L39" s="214"/>
      <x:c r="M39" s="214"/>
      <x:c r="N39" s="214"/>
      <x:c r="O39" s="214"/>
      <x:c r="P39" s="214"/>
      <x:c r="Q39" s="214"/>
      <x:c r="R39" s="214"/>
      <x:c r="S39" s="214"/>
      <x:c r="T39" s="214"/>
      <x:c r="U39" s="214"/>
      <x:c r="V39" s="214"/>
    </x:row>
    <x:row r="40">
      <x:c r="A40" s="177" t="str">
        <x:v>30Y Treasury bond</x:v>
      </x:c>
      <x:c r="B40" s="319" t="n">
        <x:v>0</x:v>
      </x:c>
      <x:c r="C40" s="178" t="n">
        <x:v>16</x:v>
      </x:c>
      <x:c r="D40" s="320" t="n">
        <x:v>0.2</x:v>
      </x:c>
      <x:c r="E40" s="321" t="n">
        <x:f>B40+$B$43*D40</x:f>
        <x:v>5</x:v>
      </x:c>
      <x:c r="F40" s="322" t="n">
        <x:f>-C40*E40/10000</x:f>
        <x:v>-0.008</x:v>
      </x:c>
      <x:c r="G40" s="180" t="n">
        <x:f>F40*10000</x:f>
        <x:v>-80</x:v>
      </x:c>
      <x:c r="H40" s="214"/>
      <x:c r="I40" s="214"/>
      <x:c r="J40" s="214"/>
      <x:c r="K40" s="214"/>
      <x:c r="L40" s="214"/>
      <x:c r="M40" s="214"/>
      <x:c r="N40" s="214"/>
      <x:c r="O40" s="214"/>
      <x:c r="P40" s="214"/>
      <x:c r="Q40" s="214"/>
      <x:c r="R40" s="214"/>
      <x:c r="S40" s="214"/>
      <x:c r="T40" s="214"/>
      <x:c r="U40" s="214"/>
      <x:c r="V40" s="214"/>
    </x:row>
    <x:row r="41">
      <x:c r="A41" s="214"/>
      <x:c r="B41" s="214"/>
      <x:c r="C41" s="214"/>
      <x:c r="D41" s="214"/>
      <x:c r="E41" s="214"/>
      <x:c r="F41" s="214"/>
      <x:c r="G41" s="214"/>
      <x:c r="H41" s="214"/>
      <x:c r="I41" s="214"/>
      <x:c r="J41" s="214"/>
      <x:c r="K41" s="214"/>
      <x:c r="L41" s="214"/>
      <x:c r="M41" s="214"/>
      <x:c r="N41" s="214"/>
      <x:c r="O41" s="214"/>
      <x:c r="P41" s="214"/>
      <x:c r="Q41" s="214"/>
      <x:c r="R41" s="214"/>
      <x:c r="S41" s="214"/>
      <x:c r="T41" s="214"/>
      <x:c r="U41" s="214"/>
      <x:c r="V41" s="214"/>
    </x:row>
    <x:row r="42">
      <x:c r="A42" s="214"/>
      <x:c r="B42" s="214"/>
      <x:c r="C42" s="214"/>
      <x:c r="D42" s="326" t="str">
        <x:v>Duration approximation: price return ≈ −duration × yield change. Fed pass-through assumptions are editable and describe how much of a policy surprise reaches each maturity. This omits convexity and curve-shape changes.</x:v>
      </x:c>
      <x:c r="E42" s="326"/>
      <x:c r="F42" s="326"/>
      <x:c r="G42" s="326"/>
      <x:c r="H42" s="214"/>
      <x:c r="I42" s="214"/>
      <x:c r="J42" s="214"/>
      <x:c r="K42" s="214"/>
      <x:c r="L42" s="214"/>
      <x:c r="M42" s="214"/>
      <x:c r="N42" s="214"/>
      <x:c r="O42" s="214"/>
      <x:c r="P42" s="214"/>
      <x:c r="Q42" s="214"/>
      <x:c r="R42" s="214"/>
      <x:c r="S42" s="214"/>
      <x:c r="T42" s="214"/>
      <x:c r="U42" s="214"/>
      <x:c r="V42" s="214"/>
    </x:row>
    <x:row r="43">
      <x:c r="A43" s="214" t="str">
        <x:v>Fed funds surprise (bp)</x:v>
      </x:c>
      <x:c r="B43" s="332" t="n">
        <x:v>25</x:v>
      </x:c>
      <x:c r="C43" s="214"/>
      <x:c r="D43" s="326"/>
      <x:c r="E43" s="326"/>
      <x:c r="F43" s="326"/>
      <x:c r="G43" s="326"/>
      <x:c r="H43" s="214"/>
      <x:c r="I43" s="214"/>
      <x:c r="J43" s="214"/>
      <x:c r="K43" s="214"/>
      <x:c r="L43" s="214"/>
      <x:c r="M43" s="214"/>
      <x:c r="N43" s="214"/>
      <x:c r="O43" s="214"/>
      <x:c r="P43" s="214"/>
      <x:c r="Q43" s="214"/>
      <x:c r="R43" s="214"/>
      <x:c r="S43" s="214"/>
      <x:c r="T43" s="214"/>
      <x:c r="U43" s="214"/>
      <x:c r="V43" s="214"/>
    </x:row>
    <x:row r="44">
      <x:c r="A44" s="214"/>
      <x:c r="B44" s="214"/>
      <x:c r="C44" s="214"/>
      <x:c r="D44" s="326"/>
      <x:c r="E44" s="326"/>
      <x:c r="F44" s="326"/>
      <x:c r="G44" s="326"/>
      <x:c r="H44" s="214"/>
      <x:c r="I44" s="214"/>
      <x:c r="J44" s="214"/>
      <x:c r="K44" s="214"/>
      <x:c r="L44" s="214"/>
      <x:c r="M44" s="214"/>
      <x:c r="N44" s="214"/>
      <x:c r="O44" s="214"/>
      <x:c r="P44" s="214"/>
      <x:c r="Q44" s="214"/>
      <x:c r="R44" s="214"/>
      <x:c r="S44" s="214"/>
      <x:c r="T44" s="214"/>
      <x:c r="U44" s="214"/>
      <x:c r="V44" s="214"/>
    </x:row>
    <x:row r="45">
      <x:c r="A45" s="214"/>
      <x:c r="B45" s="214"/>
      <x:c r="C45" s="214"/>
      <x:c r="D45" s="214"/>
      <x:c r="E45" s="214"/>
      <x:c r="F45" s="214"/>
      <x:c r="G45" s="214"/>
      <x:c r="H45" s="214"/>
      <x:c r="I45" s="214"/>
      <x:c r="J45" s="214"/>
      <x:c r="K45" s="214"/>
      <x:c r="L45" s="214"/>
      <x:c r="M45" s="214"/>
      <x:c r="N45" s="214"/>
      <x:c r="O45" s="214"/>
      <x:c r="P45" s="214"/>
      <x:c r="Q45" s="214"/>
      <x:c r="R45" s="214"/>
      <x:c r="S45" s="214"/>
      <x:c r="T45" s="214"/>
      <x:c r="U45" s="214"/>
      <x:c r="V45" s="214"/>
    </x:row>
    <x:row r="46">
      <x:c r="A46" s="214"/>
      <x:c r="B46" s="214"/>
      <x:c r="C46" s="214"/>
      <x:c r="D46" s="214"/>
      <x:c r="E46" s="214"/>
      <x:c r="F46" s="214"/>
      <x:c r="G46" s="214"/>
      <x:c r="H46" s="214"/>
      <x:c r="I46" s="214"/>
      <x:c r="J46" s="214"/>
      <x:c r="K46" s="214"/>
      <x:c r="L46" s="214"/>
      <x:c r="M46" s="214"/>
      <x:c r="N46" s="214"/>
      <x:c r="O46" s="214"/>
      <x:c r="P46" s="214"/>
      <x:c r="Q46" s="214"/>
      <x:c r="R46" s="214"/>
      <x:c r="S46" s="214"/>
      <x:c r="T46" s="214"/>
      <x:c r="U46" s="214"/>
      <x:c r="V46" s="214"/>
    </x:row>
    <x:row r="47">
      <x:c r="A47" s="327" t="str">
        <x:v>Driver definitions</x:v>
      </x:c>
      <x:c r="B47" s="328"/>
      <x:c r="C47" s="328"/>
      <x:c r="D47" s="328"/>
      <x:c r="E47" s="328"/>
      <x:c r="F47" s="328"/>
      <x:c r="G47" s="328"/>
      <x:c r="H47" s="329"/>
      <x:c r="I47" s="214"/>
      <x:c r="J47" s="214"/>
      <x:c r="K47" s="214"/>
      <x:c r="L47" s="214"/>
      <x:c r="M47" s="214"/>
      <x:c r="N47" s="214"/>
      <x:c r="O47" s="214"/>
      <x:c r="P47" s="214"/>
      <x:c r="Q47" s="214"/>
      <x:c r="R47" s="214"/>
      <x:c r="S47" s="214"/>
      <x:c r="T47" s="214"/>
      <x:c r="U47" s="214"/>
      <x:c r="V47" s="214"/>
    </x:row>
    <x:row r="48" ht="28" customHeight="1">
      <x:c r="A48" s="293" t="str">
        <x:v>Driver</x:v>
      </x:c>
      <x:c r="B48" s="294" t="str">
        <x:v>Construction</x:v>
      </x:c>
      <x:c r="C48" s="295" t="str">
        <x:v>Interpretation</x:v>
      </x:c>
      <x:c r="D48" s="214"/>
      <x:c r="E48" s="214"/>
      <x:c r="F48" s="214"/>
      <x:c r="G48" s="214"/>
      <x:c r="H48" s="214"/>
      <x:c r="I48" s="214"/>
      <x:c r="J48" s="214"/>
      <x:c r="K48" s="214"/>
      <x:c r="L48" s="214"/>
      <x:c r="M48" s="214"/>
      <x:c r="N48" s="214"/>
      <x:c r="O48" s="214"/>
      <x:c r="P48" s="214"/>
      <x:c r="Q48" s="214"/>
      <x:c r="R48" s="214"/>
      <x:c r="S48" s="214"/>
      <x:c r="T48" s="214"/>
      <x:c r="U48" s="214"/>
      <x:c r="V48" s="214"/>
    </x:row>
    <x:row r="49">
      <x:c r="A49" s="177" t="str">
        <x:v>Equity market (SPY)</x:v>
      </x:c>
      <x:c r="B49" s="177" t="str">
        <x:v>SPY</x:v>
      </x:c>
      <x:c r="C49" s="177" t="str">
        <x:v>Broad equity risk</x:v>
      </x:c>
      <x:c r="D49" s="214"/>
      <x:c r="E49" s="214"/>
      <x:c r="F49" s="214"/>
      <x:c r="G49" s="214"/>
      <x:c r="H49" s="214"/>
      <x:c r="I49" s="214"/>
      <x:c r="J49" s="214"/>
      <x:c r="K49" s="214"/>
      <x:c r="L49" s="214"/>
      <x:c r="M49" s="214"/>
      <x:c r="N49" s="214"/>
      <x:c r="O49" s="214"/>
      <x:c r="P49" s="214"/>
      <x:c r="Q49" s="214"/>
      <x:c r="R49" s="214"/>
      <x:c r="S49" s="214"/>
      <x:c r="T49" s="214"/>
      <x:c r="U49" s="214"/>
      <x:c r="V49" s="214"/>
    </x:row>
    <x:row r="50">
      <x:c r="A50" s="177" t="str">
        <x:v>Growth (QQQ)</x:v>
      </x:c>
      <x:c r="B50" s="177" t="str">
        <x:v>QQQ</x:v>
      </x:c>
      <x:c r="C50" s="177" t="str">
        <x:v>Growth / technology risk</x:v>
      </x:c>
      <x:c r="D50" s="214"/>
      <x:c r="E50" s="214"/>
      <x:c r="F50" s="214"/>
      <x:c r="G50" s="214"/>
      <x:c r="H50" s="214"/>
      <x:c r="I50" s="214"/>
      <x:c r="J50" s="214"/>
      <x:c r="K50" s="214"/>
      <x:c r="L50" s="214"/>
      <x:c r="M50" s="214"/>
      <x:c r="N50" s="214"/>
      <x:c r="O50" s="214"/>
      <x:c r="P50" s="214"/>
      <x:c r="Q50" s="214"/>
      <x:c r="R50" s="214"/>
      <x:c r="S50" s="214"/>
      <x:c r="T50" s="214"/>
      <x:c r="U50" s="214"/>
      <x:c r="V50" s="214"/>
    </x:row>
    <x:row r="51">
      <x:c r="A51" s="177" t="str">
        <x:v>Oil (USO)</x:v>
      </x:c>
      <x:c r="B51" s="177" t="str">
        <x:v>USO</x:v>
      </x:c>
      <x:c r="C51" s="177" t="str">
        <x:v>Oil-price proxy</x:v>
      </x:c>
      <x:c r="D51" s="214"/>
      <x:c r="E51" s="214"/>
      <x:c r="F51" s="214"/>
      <x:c r="G51" s="214"/>
      <x:c r="H51" s="214"/>
      <x:c r="I51" s="214"/>
      <x:c r="J51" s="214"/>
      <x:c r="K51" s="214"/>
      <x:c r="L51" s="214"/>
      <x:c r="M51" s="214"/>
      <x:c r="N51" s="214"/>
      <x:c r="O51" s="214"/>
      <x:c r="P51" s="214"/>
      <x:c r="Q51" s="214"/>
      <x:c r="R51" s="214"/>
      <x:c r="S51" s="214"/>
      <x:c r="T51" s="214"/>
      <x:c r="U51" s="214"/>
      <x:c r="V51" s="214"/>
    </x:row>
    <x:row r="52">
      <x:c r="A52" s="177" t="str">
        <x:v>USD (UUP)</x:v>
      </x:c>
      <x:c r="B52" s="177" t="str">
        <x:v>UUP</x:v>
      </x:c>
      <x:c r="C52" s="177" t="str">
        <x:v>U.S. dollar proxy</x:v>
      </x:c>
      <x:c r="D52" s="214"/>
      <x:c r="E52" s="214"/>
      <x:c r="F52" s="214"/>
      <x:c r="G52" s="214"/>
      <x:c r="H52" s="214"/>
      <x:c r="I52" s="214"/>
      <x:c r="J52" s="214"/>
      <x:c r="K52" s="214"/>
      <x:c r="L52" s="214"/>
      <x:c r="M52" s="214"/>
      <x:c r="N52" s="214"/>
      <x:c r="O52" s="214"/>
      <x:c r="P52" s="214"/>
      <x:c r="Q52" s="214"/>
      <x:c r="R52" s="214"/>
      <x:c r="S52" s="214"/>
      <x:c r="T52" s="214"/>
      <x:c r="U52" s="214"/>
      <x:c r="V52" s="214"/>
    </x:row>
    <x:row r="53">
      <x:c r="A53" s="177" t="str">
        <x:v>Credit (HYG)</x:v>
      </x:c>
      <x:c r="B53" s="177" t="str">
        <x:v>HYG</x:v>
      </x:c>
      <x:c r="C53" s="177" t="str">
        <x:v>High-yield credit proxy</x:v>
      </x:c>
      <x:c r="D53" s="214"/>
      <x:c r="E53" s="214"/>
      <x:c r="F53" s="214"/>
      <x:c r="G53" s="214"/>
      <x:c r="H53" s="214"/>
      <x:c r="I53" s="214"/>
      <x:c r="J53" s="214"/>
      <x:c r="K53" s="214"/>
      <x:c r="L53" s="214"/>
      <x:c r="M53" s="214"/>
      <x:c r="N53" s="214"/>
      <x:c r="O53" s="214"/>
      <x:c r="P53" s="214"/>
      <x:c r="Q53" s="214"/>
      <x:c r="R53" s="214"/>
      <x:c r="S53" s="214"/>
      <x:c r="T53" s="214"/>
      <x:c r="U53" s="214"/>
      <x:c r="V53" s="214"/>
    </x:row>
    <x:row r="54">
      <x:c r="A54" s="177" t="str">
        <x:v>Long bonds (TLT)</x:v>
      </x:c>
      <x:c r="B54" s="177" t="str">
        <x:v>TLT</x:v>
      </x:c>
      <x:c r="C54" s="177" t="str">
        <x:v>Long-duration Treasury proxy</x:v>
      </x:c>
      <x:c r="D54" s="214"/>
      <x:c r="E54" s="214"/>
      <x:c r="F54" s="214"/>
      <x:c r="G54" s="214"/>
      <x:c r="H54" s="214"/>
      <x:c r="I54" s="214"/>
      <x:c r="J54" s="214"/>
      <x:c r="K54" s="214"/>
      <x:c r="L54" s="214"/>
      <x:c r="M54" s="214"/>
      <x:c r="N54" s="214"/>
      <x:c r="O54" s="214"/>
      <x:c r="P54" s="214"/>
      <x:c r="Q54" s="214"/>
      <x:c r="R54" s="214"/>
      <x:c r="S54" s="214"/>
      <x:c r="T54" s="214"/>
      <x:c r="U54" s="214"/>
      <x:c r="V54" s="214"/>
    </x:row>
    <x:row r="55">
      <x:c r="A55" s="177" t="str">
        <x:v>Inflation proxy</x:v>
      </x:c>
      <x:c r="B55" s="177" t="str">
        <x:v>50% GLD + 50% USO</x:v>
      </x:c>
      <x:c r="C55" s="177" t="str">
        <x:v>50% GLD + 50% USO daily return</x:v>
      </x:c>
      <x:c r="D55" s="214"/>
      <x:c r="E55" s="214"/>
      <x:c r="F55" s="214"/>
      <x:c r="G55" s="214"/>
      <x:c r="H55" s="214"/>
      <x:c r="I55" s="214"/>
      <x:c r="J55" s="214"/>
      <x:c r="K55" s="214"/>
      <x:c r="L55" s="214"/>
      <x:c r="M55" s="214"/>
      <x:c r="N55" s="214"/>
      <x:c r="O55" s="214"/>
      <x:c r="P55" s="214"/>
      <x:c r="Q55" s="214"/>
      <x:c r="R55" s="214"/>
      <x:c r="S55" s="214"/>
      <x:c r="T55" s="214"/>
      <x:c r="U55" s="214"/>
      <x:c r="V55" s="214"/>
    </x:row>
    <x:row r="56">
      <x:c r="A56" s="177" t="str">
        <x:v>Fed surprise proxy</x:v>
      </x:c>
      <x:c r="B56" s="177" t="str">
        <x:v>50% UUP − 50% TLT</x:v>
      </x:c>
      <x:c r="C56" s="177" t="str">
        <x:v>50% UUP − 50% TLT daily return</x:v>
      </x:c>
      <x:c r="D56" s="214"/>
      <x:c r="E56" s="214"/>
      <x:c r="F56" s="214"/>
      <x:c r="G56" s="214"/>
      <x:c r="H56" s="214"/>
      <x:c r="I56" s="214"/>
      <x:c r="J56" s="214"/>
      <x:c r="K56" s="214"/>
      <x:c r="L56" s="214"/>
      <x:c r="M56" s="214"/>
      <x:c r="N56" s="214"/>
      <x:c r="O56" s="214"/>
      <x:c r="P56" s="214"/>
      <x:c r="Q56" s="214"/>
      <x:c r="R56" s="214"/>
      <x:c r="S56" s="214"/>
      <x:c r="T56" s="214"/>
      <x:c r="U56" s="214"/>
      <x:c r="V56" s="214"/>
    </x:row>
    <x:row r="57">
      <x:c r="A57" s="214"/>
      <x:c r="B57" s="214"/>
      <x:c r="C57" s="214"/>
      <x:c r="D57" s="214"/>
      <x:c r="E57" s="214"/>
      <x:c r="F57" s="214"/>
      <x:c r="G57" s="214"/>
      <x:c r="H57" s="214"/>
      <x:c r="I57" s="214"/>
      <x:c r="J57" s="214"/>
      <x:c r="K57" s="214"/>
      <x:c r="L57" s="214"/>
      <x:c r="M57" s="214"/>
      <x:c r="N57" s="214"/>
      <x:c r="O57" s="214"/>
      <x:c r="P57" s="214"/>
      <x:c r="Q57" s="214"/>
      <x:c r="R57" s="214"/>
      <x:c r="S57" s="214"/>
      <x:c r="T57" s="214"/>
      <x:c r="U57" s="214"/>
      <x:c r="V57" s="214"/>
    </x:row>
    <x:row r="58">
      <x:c r="A58" s="214"/>
      <x:c r="B58" s="214"/>
      <x:c r="C58" s="214"/>
      <x:c r="D58" s="214"/>
      <x:c r="E58" s="214"/>
      <x:c r="F58" s="214"/>
      <x:c r="G58" s="214"/>
      <x:c r="H58" s="214"/>
      <x:c r="I58" s="214"/>
      <x:c r="J58" s="214"/>
      <x:c r="K58" s="214"/>
      <x:c r="L58" s="214"/>
      <x:c r="M58" s="214"/>
      <x:c r="N58" s="214"/>
      <x:c r="O58" s="214"/>
      <x:c r="P58" s="214"/>
      <x:c r="Q58" s="214"/>
      <x:c r="R58" s="214"/>
      <x:c r="S58" s="214"/>
      <x:c r="T58" s="214"/>
      <x:c r="U58" s="214"/>
      <x:c r="V58" s="214"/>
    </x:row>
    <x:row r="59">
      <x:c r="A59" s="214"/>
      <x:c r="B59" s="214"/>
      <x:c r="C59" s="214"/>
      <x:c r="D59" s="214"/>
      <x:c r="E59" s="214"/>
      <x:c r="F59" s="214"/>
      <x:c r="G59" s="214"/>
      <x:c r="H59" s="214"/>
      <x:c r="I59" s="214"/>
      <x:c r="J59" s="214"/>
      <x:c r="K59" s="214"/>
      <x:c r="L59" s="214"/>
      <x:c r="M59" s="214"/>
      <x:c r="N59" s="214"/>
      <x:c r="O59" s="214"/>
      <x:c r="P59" s="214"/>
      <x:c r="Q59" s="214"/>
      <x:c r="R59" s="214"/>
      <x:c r="S59" s="214"/>
      <x:c r="T59" s="214"/>
      <x:c r="U59" s="214"/>
      <x:c r="V59" s="214"/>
    </x:row>
    <x:row r="60">
      <x:c r="A60" s="214"/>
      <x:c r="B60" s="214"/>
      <x:c r="C60" s="214"/>
      <x:c r="D60" s="214"/>
      <x:c r="E60" s="214"/>
      <x:c r="F60" s="214"/>
      <x:c r="G60" s="214"/>
      <x:c r="H60" s="214"/>
      <x:c r="I60" s="214"/>
      <x:c r="J60" s="214"/>
      <x:c r="K60" s="214"/>
      <x:c r="L60" s="214"/>
      <x:c r="M60" s="214"/>
      <x:c r="N60" s="214"/>
      <x:c r="O60" s="214"/>
      <x:c r="P60" s="214"/>
      <x:c r="Q60" s="214"/>
      <x:c r="R60" s="214"/>
      <x:c r="S60" s="214"/>
      <x:c r="T60" s="214"/>
      <x:c r="U60" s="214"/>
      <x:c r="V60" s="214"/>
    </x:row>
    <x:row r="61">
      <x:c r="A61" s="214"/>
      <x:c r="B61" s="214"/>
      <x:c r="C61" s="214"/>
      <x:c r="D61" s="214"/>
      <x:c r="E61" s="214"/>
      <x:c r="F61" s="214"/>
      <x:c r="G61" s="214"/>
      <x:c r="H61" s="214"/>
      <x:c r="I61" s="214"/>
      <x:c r="J61" s="214"/>
      <x:c r="K61" s="214"/>
      <x:c r="L61" s="214"/>
      <x:c r="M61" s="214"/>
      <x:c r="N61" s="214"/>
      <x:c r="O61" s="214"/>
      <x:c r="P61" s="214"/>
      <x:c r="Q61" s="214"/>
      <x:c r="R61" s="214"/>
      <x:c r="S61" s="214"/>
      <x:c r="T61" s="214"/>
      <x:c r="U61" s="214"/>
      <x:c r="V61" s="214"/>
    </x:row>
    <x:row r="62">
      <x:c r="A62" s="214"/>
      <x:c r="B62" s="214"/>
      <x:c r="C62" s="214"/>
      <x:c r="D62" s="214"/>
      <x:c r="E62" s="214"/>
      <x:c r="F62" s="214"/>
      <x:c r="G62" s="214"/>
      <x:c r="H62" s="214"/>
      <x:c r="I62" s="214"/>
      <x:c r="J62" s="214"/>
      <x:c r="K62" s="214"/>
      <x:c r="L62" s="214"/>
      <x:c r="M62" s="214"/>
      <x:c r="N62" s="214"/>
      <x:c r="O62" s="214"/>
      <x:c r="P62" s="214"/>
      <x:c r="Q62" s="214"/>
      <x:c r="R62" s="214"/>
      <x:c r="S62" s="214"/>
      <x:c r="T62" s="214"/>
      <x:c r="U62" s="214"/>
      <x:c r="V62" s="214"/>
    </x:row>
    <x:row r="63">
      <x:c r="A63" s="214"/>
      <x:c r="B63" s="214"/>
      <x:c r="C63" s="214"/>
      <x:c r="D63" s="214"/>
      <x:c r="E63" s="214"/>
      <x:c r="F63" s="214"/>
      <x:c r="G63" s="214"/>
      <x:c r="H63" s="214"/>
      <x:c r="I63" s="214"/>
      <x:c r="J63" s="214"/>
      <x:c r="K63" s="214"/>
      <x:c r="L63" s="214"/>
      <x:c r="M63" s="214"/>
      <x:c r="N63" s="214"/>
      <x:c r="O63" s="214"/>
      <x:c r="P63" s="214"/>
      <x:c r="Q63" s="214"/>
      <x:c r="R63" s="214"/>
      <x:c r="S63" s="214"/>
      <x:c r="T63" s="214"/>
      <x:c r="U63" s="214"/>
      <x:c r="V63" s="214"/>
    </x:row>
    <x:row r="64">
      <x:c r="A64" s="214"/>
      <x:c r="B64" s="214"/>
      <x:c r="C64" s="214"/>
      <x:c r="D64" s="214"/>
      <x:c r="E64" s="214"/>
      <x:c r="F64" s="214"/>
      <x:c r="G64" s="214"/>
      <x:c r="H64" s="214"/>
      <x:c r="I64" s="214"/>
      <x:c r="J64" s="214"/>
      <x:c r="K64" s="214"/>
      <x:c r="L64" s="214"/>
      <x:c r="M64" s="214"/>
      <x:c r="N64" s="214"/>
      <x:c r="O64" s="214"/>
      <x:c r="P64" s="214"/>
      <x:c r="Q64" s="214"/>
      <x:c r="R64" s="214"/>
      <x:c r="S64" s="214"/>
      <x:c r="T64" s="214"/>
      <x:c r="U64" s="214"/>
      <x:c r="V64" s="214"/>
    </x:row>
    <x:row r="65">
      <x:c r="A65" s="214"/>
      <x:c r="B65" s="214"/>
      <x:c r="C65" s="214"/>
      <x:c r="D65" s="214"/>
      <x:c r="E65" s="214"/>
      <x:c r="F65" s="214"/>
      <x:c r="G65" s="214"/>
      <x:c r="H65" s="214"/>
      <x:c r="I65" s="214"/>
      <x:c r="J65" s="214"/>
      <x:c r="K65" s="214"/>
      <x:c r="L65" s="214"/>
      <x:c r="M65" s="214"/>
      <x:c r="N65" s="214"/>
      <x:c r="O65" s="214"/>
      <x:c r="P65" s="214"/>
      <x:c r="Q65" s="214"/>
      <x:c r="R65" s="214"/>
      <x:c r="S65" s="214"/>
      <x:c r="T65" s="214"/>
      <x:c r="U65" s="214"/>
      <x:c r="V65" s="214"/>
    </x:row>
  </x:sheetData>
  <x:mergeCells>
    <x:mergeCell ref="D6:H6"/>
    <x:mergeCell ref="D7:H9"/>
    <x:mergeCell ref="D10:H11"/>
    <x:mergeCell ref="D42:G44"/>
  </x:mergeCells>
  <x:conditionalFormatting sqref="G15:G28">
    <x:cfRule type="colorScale" priority="1">
      <x:colorScale>
        <x:cfvo type="min"/>
        <x:cfvo type="num" val="0"/>
        <x:cfvo type="max"/>
        <x:color rgb="FFF8696B"/>
        <x:color rgb="FFFFFFFF"/>
        <x:color rgb="FF63BE7B"/>
      </x:colorScale>
    </x:cfRule>
  </x:conditionalFormatting>
  <x:conditionalFormatting sqref="H15:H28">
    <x:cfRule type="colorScale" priority="2">
      <x:colorScale>
        <x:cfvo type="min"/>
        <x:cfvo type="num" val="0"/>
        <x:cfvo type="max"/>
        <x:color rgb="FFF8696B"/>
        <x:color rgb="FFFFFFFF"/>
        <x:color rgb="FF63BE7B"/>
      </x:colorScale>
    </x:cfRule>
  </x:conditionalFormatting>
  <x:dataValidations count="1">
    <x:dataValidation type="list" sqref="B6">
      <x:formula1>"Equity market (SPY),Growth (QQQ),Oil (USO),USD (UUP),Credit (HYG),Long bonds (TLT),Inflation proxy,Fed surprise proxy"</x:formula1>
    </x:dataValidation>
  </x:dataValidations>
  <x:pageMargins left="0.7" right="0.7" top="0.75" bottom="0.75" header="0.3" footer="0.3"/>
  <x:drawing xmlns:r="http://schemas.openxmlformats.org/officeDocument/2006/relationships" r:id="R0c7391d31395460d"/>
</x:worksheet>
</file>